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NAS HALDER\Desktop\computer\"/>
    </mc:Choice>
  </mc:AlternateContent>
  <xr:revisionPtr revIDLastSave="0" documentId="13_ncr:1_{5AA9171C-494A-4E52-895D-ECFF6215849F}" xr6:coauthVersionLast="47" xr6:coauthVersionMax="47" xr10:uidLastSave="{00000000-0000-0000-0000-000000000000}"/>
  <bookViews>
    <workbookView xWindow="-110" yWindow="-110" windowWidth="19420" windowHeight="11500" tabRatio="723" firstSheet="10" activeTab="16" xr2:uid="{6CD02CA8-7DA6-4018-8D33-E13CDCEDC5A4}"/>
  </bookViews>
  <sheets>
    <sheet name="Answer" sheetId="2" r:id="rId1"/>
    <sheet name="Vlookup" sheetId="3" r:id="rId2"/>
    <sheet name="hlookup" sheetId="8" r:id="rId3"/>
    <sheet name="index" sheetId="11" r:id="rId4"/>
    <sheet name="Xlookup" sheetId="4" r:id="rId5"/>
    <sheet name="dget" sheetId="5" r:id="rId6"/>
    <sheet name="Data Entry" sheetId="10" r:id="rId7"/>
    <sheet name="Data Cleaning" sheetId="14" r:id="rId8"/>
    <sheet name="conditional formatting" sheetId="6" r:id="rId9"/>
    <sheet name="Index_Match" sheetId="7" r:id="rId10"/>
    <sheet name="Split Data" sheetId="9" r:id="rId11"/>
    <sheet name="Sheet1" sheetId="12" r:id="rId12"/>
    <sheet name="Sheet4" sheetId="17" r:id="rId13"/>
    <sheet name="Sheet2" sheetId="15" r:id="rId14"/>
    <sheet name="sumif_sumifs_countif_countifs" sheetId="13" r:id="rId15"/>
    <sheet name="Sheet3" sheetId="16" r:id="rId16"/>
    <sheet name="marksheet template" sheetId="18" r:id="rId17"/>
  </sheets>
  <definedNames>
    <definedName name="_xlnm._FilterDatabase" localSheetId="10" hidden="1">'Split Data'!$A$1:$E$21</definedName>
    <definedName name="_xlcn.WorksheetConnection_SplitDataA1E211" hidden="1">'Split Data'!$A$1:$E$21</definedName>
    <definedName name="_xlnm.Criteria" localSheetId="10">'Split Data'!$A$1</definedName>
    <definedName name="_xlnm.Extract" localSheetId="10">'Split Data'!$G$2:$L$2</definedName>
    <definedName name="table1">Answer!$A$1:$L$9</definedName>
    <definedName name="vtable">Answer!$A$1:$E$9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Split Data!$A$1:$E$2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8" l="1"/>
  <c r="H12" i="9"/>
  <c r="K9" i="9"/>
  <c r="L9" i="9"/>
  <c r="J9" i="9"/>
  <c r="I9" i="9"/>
  <c r="J6" i="9"/>
  <c r="K6" i="9"/>
  <c r="L6" i="9"/>
  <c r="I6" i="9"/>
  <c r="J3" i="9"/>
  <c r="H11" i="12" a="1"/>
  <c r="H11" i="12" s="1"/>
  <c r="L10" i="12"/>
  <c r="K10" i="12"/>
  <c r="J10" i="12"/>
  <c r="I10" i="12"/>
  <c r="H10" i="12"/>
  <c r="F14" i="15" a="1"/>
  <c r="F14" i="15" s="1"/>
  <c r="F15" i="15" a="1"/>
  <c r="F15" i="15" s="1"/>
  <c r="F13" i="16"/>
  <c r="B13" i="16"/>
  <c r="G3" i="13"/>
  <c r="G4" i="13"/>
  <c r="G5" i="13"/>
  <c r="G6" i="13"/>
  <c r="G7" i="13"/>
  <c r="G8" i="13"/>
  <c r="G2" i="13"/>
  <c r="K3" i="12"/>
  <c r="J3" i="12"/>
  <c r="I3" i="12"/>
  <c r="L3" i="9"/>
  <c r="K3" i="9"/>
  <c r="I3" i="9"/>
  <c r="J10" i="11"/>
  <c r="M6" i="11"/>
  <c r="K6" i="11"/>
  <c r="M7" i="13"/>
  <c r="I7" i="13"/>
  <c r="M3" i="13"/>
  <c r="I3" i="13"/>
  <c r="H12" i="11"/>
  <c r="F12" i="11"/>
  <c r="H11" i="11"/>
  <c r="F11" i="11"/>
  <c r="H10" i="11"/>
  <c r="F10" i="11"/>
  <c r="H9" i="11"/>
  <c r="F9" i="11"/>
  <c r="H8" i="11"/>
  <c r="F8" i="11"/>
  <c r="H7" i="11"/>
  <c r="F7" i="11"/>
  <c r="H6" i="11"/>
  <c r="F6" i="11"/>
  <c r="H5" i="11"/>
  <c r="F5" i="11"/>
  <c r="K5" i="5"/>
  <c r="K12" i="7" a="1"/>
  <c r="K12" i="7" s="1"/>
  <c r="B12" i="2"/>
  <c r="M5" i="8"/>
  <c r="M6" i="8"/>
  <c r="M7" i="8"/>
  <c r="M8" i="8"/>
  <c r="M4" i="8"/>
  <c r="J4" i="8"/>
  <c r="E8" i="8"/>
  <c r="F8" i="8"/>
  <c r="G8" i="8"/>
  <c r="D8" i="8"/>
  <c r="L6" i="7"/>
  <c r="K8" i="3"/>
  <c r="L8" i="3"/>
  <c r="M8" i="3"/>
  <c r="N8" i="3"/>
  <c r="J8" i="3"/>
  <c r="I13" i="7"/>
  <c r="G13" i="7"/>
  <c r="I12" i="7"/>
  <c r="G12" i="7"/>
  <c r="I11" i="7"/>
  <c r="G11" i="7"/>
  <c r="I10" i="7"/>
  <c r="G10" i="7"/>
  <c r="I9" i="7"/>
  <c r="G9" i="7"/>
  <c r="I8" i="7"/>
  <c r="G8" i="7"/>
  <c r="I7" i="7"/>
  <c r="G7" i="7"/>
  <c r="I6" i="7"/>
  <c r="G6" i="7"/>
  <c r="I12" i="6"/>
  <c r="G12" i="6"/>
  <c r="I11" i="6"/>
  <c r="G11" i="6"/>
  <c r="I10" i="6"/>
  <c r="G10" i="6"/>
  <c r="I9" i="6"/>
  <c r="G9" i="6"/>
  <c r="I8" i="6"/>
  <c r="G8" i="6"/>
  <c r="I7" i="6"/>
  <c r="G7" i="6"/>
  <c r="I6" i="6"/>
  <c r="G6" i="6"/>
  <c r="I5" i="6"/>
  <c r="G5" i="6"/>
  <c r="K11" i="5"/>
  <c r="M11" i="5" s="1"/>
  <c r="K8" i="5"/>
  <c r="H12" i="5"/>
  <c r="F12" i="5"/>
  <c r="H11" i="5"/>
  <c r="F11" i="5"/>
  <c r="H10" i="5"/>
  <c r="F10" i="5"/>
  <c r="H9" i="5"/>
  <c r="F9" i="5"/>
  <c r="H8" i="5"/>
  <c r="F8" i="5"/>
  <c r="H7" i="5"/>
  <c r="F7" i="5"/>
  <c r="H6" i="5"/>
  <c r="F6" i="5"/>
  <c r="H5" i="5"/>
  <c r="F5" i="5"/>
  <c r="L5" i="4"/>
  <c r="M5" i="4"/>
  <c r="N5" i="4"/>
  <c r="O5" i="4"/>
  <c r="K5" i="4"/>
  <c r="H12" i="4"/>
  <c r="F12" i="4"/>
  <c r="H11" i="4"/>
  <c r="F11" i="4"/>
  <c r="H10" i="4"/>
  <c r="F10" i="4"/>
  <c r="H9" i="4"/>
  <c r="F9" i="4"/>
  <c r="H8" i="4"/>
  <c r="F8" i="4"/>
  <c r="H7" i="4"/>
  <c r="F7" i="4"/>
  <c r="H6" i="4"/>
  <c r="F6" i="4"/>
  <c r="H5" i="4"/>
  <c r="F5" i="4"/>
  <c r="L4" i="3"/>
  <c r="N4" i="3"/>
  <c r="M4" i="3"/>
  <c r="K4" i="3"/>
  <c r="J4" i="3"/>
  <c r="G11" i="3"/>
  <c r="E11" i="3"/>
  <c r="G10" i="3"/>
  <c r="E10" i="3"/>
  <c r="G9" i="3"/>
  <c r="E9" i="3"/>
  <c r="G8" i="3"/>
  <c r="E8" i="3"/>
  <c r="G7" i="3"/>
  <c r="E7" i="3"/>
  <c r="G6" i="3"/>
  <c r="E6" i="3"/>
  <c r="G5" i="3"/>
  <c r="E5" i="3"/>
  <c r="G4" i="3"/>
  <c r="E4" i="3"/>
  <c r="E12" i="2"/>
  <c r="D12" i="2"/>
  <c r="C12" i="2"/>
  <c r="I2" i="2"/>
  <c r="I3" i="2"/>
  <c r="I4" i="2"/>
  <c r="I5" i="2"/>
  <c r="I6" i="2"/>
  <c r="I7" i="2"/>
  <c r="I8" i="2"/>
  <c r="I9" i="2"/>
  <c r="H3" i="2"/>
  <c r="H4" i="2"/>
  <c r="H5" i="2"/>
  <c r="H6" i="2"/>
  <c r="H7" i="2"/>
  <c r="H8" i="2"/>
  <c r="H9" i="2"/>
  <c r="H2" i="2"/>
  <c r="G3" i="2"/>
  <c r="G4" i="2"/>
  <c r="G5" i="2"/>
  <c r="G6" i="2"/>
  <c r="G7" i="2"/>
  <c r="G8" i="2"/>
  <c r="G9" i="2"/>
  <c r="G2" i="2"/>
  <c r="F3" i="2"/>
  <c r="F4" i="2"/>
  <c r="F5" i="2"/>
  <c r="F6" i="2"/>
  <c r="F7" i="2"/>
  <c r="F8" i="2"/>
  <c r="F9" i="2"/>
  <c r="F2" i="2"/>
  <c r="D9" i="2"/>
  <c r="D3" i="2"/>
  <c r="D4" i="2"/>
  <c r="D5" i="2"/>
  <c r="D6" i="2"/>
  <c r="D7" i="2"/>
  <c r="D8" i="2"/>
  <c r="D2" i="2"/>
  <c r="L11" i="5" l="1"/>
  <c r="O11" i="5"/>
  <c r="N11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EFF62B-85F6-40D5-8B15-1088B154E672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29097B5-D121-4866-9765-C7DDFBA8CFA5}" name="WorksheetConnection_Split Data!$A$1:$E$21" type="102" refreshedVersion="8" minRefreshableVersion="5">
    <extLst>
      <ext xmlns:x15="http://schemas.microsoft.com/office/spreadsheetml/2010/11/main" uri="{DE250136-89BD-433C-8126-D09CA5730AF9}">
        <x15:connection id="Range">
          <x15:rangePr sourceName="_xlcn.WorksheetConnection_SplitDataA1E21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<sst xmlns="http://schemas.openxmlformats.org/spreadsheetml/2006/main" count="710" uniqueCount="241">
  <si>
    <t>Employee Code</t>
  </si>
  <si>
    <t>Name</t>
  </si>
  <si>
    <t>Dept</t>
  </si>
  <si>
    <t>Post</t>
  </si>
  <si>
    <t>Basic</t>
  </si>
  <si>
    <t>DA</t>
  </si>
  <si>
    <t>Flat(Yes/No)</t>
  </si>
  <si>
    <t>HRA</t>
  </si>
  <si>
    <t>TA</t>
  </si>
  <si>
    <t>Gross</t>
  </si>
  <si>
    <t>PF</t>
  </si>
  <si>
    <t>Net</t>
  </si>
  <si>
    <t>ABC</t>
  </si>
  <si>
    <t>BCD</t>
  </si>
  <si>
    <t>EFG</t>
  </si>
  <si>
    <t>MNO</t>
  </si>
  <si>
    <t>PQR</t>
  </si>
  <si>
    <t>KLM</t>
  </si>
  <si>
    <t>OPQ</t>
  </si>
  <si>
    <t>STU</t>
  </si>
  <si>
    <t>em_002</t>
  </si>
  <si>
    <t>em_003</t>
  </si>
  <si>
    <t>em_004</t>
  </si>
  <si>
    <t>em_005</t>
  </si>
  <si>
    <t>em_006</t>
  </si>
  <si>
    <t>em_007</t>
  </si>
  <si>
    <t>em_008</t>
  </si>
  <si>
    <t>em_009</t>
  </si>
  <si>
    <t>Sales</t>
  </si>
  <si>
    <t>IT</t>
  </si>
  <si>
    <t>ACCT</t>
  </si>
  <si>
    <t>Emp Code</t>
  </si>
  <si>
    <t xml:space="preserve"> Name</t>
  </si>
  <si>
    <t>Region</t>
  </si>
  <si>
    <t>East</t>
  </si>
  <si>
    <t>North</t>
  </si>
  <si>
    <t>South</t>
  </si>
  <si>
    <t>West</t>
  </si>
  <si>
    <t>Q1 Sales</t>
  </si>
  <si>
    <t>Q2 Sales</t>
  </si>
  <si>
    <t>Q3 Sales</t>
  </si>
  <si>
    <t>Q4 Sales</t>
  </si>
  <si>
    <t>Total</t>
  </si>
  <si>
    <t>ID</t>
  </si>
  <si>
    <t>Date</t>
  </si>
  <si>
    <t>Time</t>
  </si>
  <si>
    <t>Full Name</t>
  </si>
  <si>
    <t>Arjun Das</t>
  </si>
  <si>
    <t>Priya Sen</t>
  </si>
  <si>
    <t>Rohan Ghosh</t>
  </si>
  <si>
    <t>Sneha Roy</t>
  </si>
  <si>
    <t>Aniket Pal</t>
  </si>
  <si>
    <t>Sweta Sarkar</t>
  </si>
  <si>
    <t>Soumik Dutta</t>
  </si>
  <si>
    <t>Ishita Chatterjee</t>
  </si>
  <si>
    <t>Debanjan Mitra</t>
  </si>
  <si>
    <t>Tanisha Mukherjee</t>
  </si>
  <si>
    <t xml:space="preserve">ABC </t>
  </si>
  <si>
    <t>Kolkata</t>
  </si>
  <si>
    <t>HR</t>
  </si>
  <si>
    <t>Howrah</t>
  </si>
  <si>
    <t>Finance</t>
  </si>
  <si>
    <t>Durgapur</t>
  </si>
  <si>
    <t>Siliguri</t>
  </si>
  <si>
    <t>Marketing</t>
  </si>
  <si>
    <t>Kalyani</t>
  </si>
  <si>
    <t>Barasat</t>
  </si>
  <si>
    <t>Malda</t>
  </si>
  <si>
    <t>Burdwan</t>
  </si>
  <si>
    <t>Bankura</t>
  </si>
  <si>
    <t>Cooch Behar</t>
  </si>
  <si>
    <t>Abhishek Saha</t>
  </si>
  <si>
    <t>Midnapore</t>
  </si>
  <si>
    <t>Poulomi Banerjee</t>
  </si>
  <si>
    <t>Krishnanagar</t>
  </si>
  <si>
    <t>Koushik Mondal</t>
  </si>
  <si>
    <t>Asansol</t>
  </si>
  <si>
    <t>Rituparna Bose</t>
  </si>
  <si>
    <t>Jalpaiguri</t>
  </si>
  <si>
    <t>Anirban Bhattacharya</t>
  </si>
  <si>
    <t>Haldia</t>
  </si>
  <si>
    <t>Shreya Dey</t>
  </si>
  <si>
    <t>Barrackpore</t>
  </si>
  <si>
    <t>Souvik Halder</t>
  </si>
  <si>
    <t>Kakdwip</t>
  </si>
  <si>
    <t>Moumita Dasgupta</t>
  </si>
  <si>
    <t>Kharagpur</t>
  </si>
  <si>
    <t>Rajdeep Choudhury</t>
  </si>
  <si>
    <t>Chandannagar</t>
  </si>
  <si>
    <t>Nilanjana Sen</t>
  </si>
  <si>
    <t>Bolpur</t>
  </si>
  <si>
    <t>Employee Name</t>
  </si>
  <si>
    <t>Date of Birth</t>
  </si>
  <si>
    <t>Place</t>
  </si>
  <si>
    <t>Salary</t>
  </si>
  <si>
    <t>Student</t>
  </si>
  <si>
    <t>Bengali</t>
  </si>
  <si>
    <t>English</t>
  </si>
  <si>
    <t>Math</t>
  </si>
  <si>
    <t>Section</t>
  </si>
  <si>
    <t>Attendance</t>
  </si>
  <si>
    <t>Rahul</t>
  </si>
  <si>
    <t>A</t>
  </si>
  <si>
    <t>Present</t>
  </si>
  <si>
    <t>Ananya</t>
  </si>
  <si>
    <t>Sourav</t>
  </si>
  <si>
    <t>B</t>
  </si>
  <si>
    <t>Absent</t>
  </si>
  <si>
    <t>Priya</t>
  </si>
  <si>
    <t>Amit</t>
  </si>
  <si>
    <t>Neha</t>
  </si>
  <si>
    <t>Arjun</t>
  </si>
  <si>
    <t>Sumif</t>
  </si>
  <si>
    <t>Sumifs</t>
  </si>
  <si>
    <t>Countif</t>
  </si>
  <si>
    <t>Countifs</t>
  </si>
  <si>
    <t>Match</t>
  </si>
  <si>
    <t>Index</t>
  </si>
  <si>
    <t>Sales Region</t>
  </si>
  <si>
    <t>City</t>
  </si>
  <si>
    <t>Order Date</t>
  </si>
  <si>
    <t>Northeast</t>
  </si>
  <si>
    <t>New York</t>
  </si>
  <si>
    <t>Southeast</t>
  </si>
  <si>
    <t>Atlanta</t>
  </si>
  <si>
    <t>Midwest</t>
  </si>
  <si>
    <t>Boston</t>
  </si>
  <si>
    <t>Jennifer Wilson</t>
  </si>
  <si>
    <t>San Francisco</t>
  </si>
  <si>
    <t>Detroit</t>
  </si>
  <si>
    <t>Seattle</t>
  </si>
  <si>
    <t>Washington</t>
  </si>
  <si>
    <t>Charlotte</t>
  </si>
  <si>
    <t>San Diego</t>
  </si>
  <si>
    <t>Kansas City</t>
  </si>
  <si>
    <t>Portland</t>
  </si>
  <si>
    <t>Nashville</t>
  </si>
  <si>
    <t>Buffalo</t>
  </si>
  <si>
    <t>Unknown</t>
  </si>
  <si>
    <t>John Smith</t>
  </si>
  <si>
    <t>Jane Doe</t>
  </si>
  <si>
    <t>Mike Brown</t>
  </si>
  <si>
    <t>Emily Davis</t>
  </si>
  <si>
    <t>Amanda Taylor</t>
  </si>
  <si>
    <t>Patricia White</t>
  </si>
  <si>
    <t>James Thomas</t>
  </si>
  <si>
    <t>Robert Harris</t>
  </si>
  <si>
    <t>William Clark</t>
  </si>
  <si>
    <t>Charles Lewis</t>
  </si>
  <si>
    <t>Rebecca Walker</t>
  </si>
  <si>
    <t>Thomas Hall</t>
  </si>
  <si>
    <t>Kevin King</t>
  </si>
  <si>
    <t>Lisa Baker</t>
  </si>
  <si>
    <t>Margaret Nelson</t>
  </si>
  <si>
    <t>Anthony Mitchell</t>
  </si>
  <si>
    <t>DOB</t>
  </si>
  <si>
    <t>Sept</t>
  </si>
  <si>
    <t>Product</t>
  </si>
  <si>
    <t>P_Id</t>
  </si>
  <si>
    <t>Quantity</t>
  </si>
  <si>
    <t>Price</t>
  </si>
  <si>
    <t>Computer</t>
  </si>
  <si>
    <t>P001</t>
  </si>
  <si>
    <t>Laptop</t>
  </si>
  <si>
    <t>P002</t>
  </si>
  <si>
    <t>Headphone</t>
  </si>
  <si>
    <t>P003</t>
  </si>
  <si>
    <t>Hard Disk</t>
  </si>
  <si>
    <t>P004</t>
  </si>
  <si>
    <t>Keyboard</t>
  </si>
  <si>
    <t>P005</t>
  </si>
  <si>
    <t>P006</t>
  </si>
  <si>
    <t>P007</t>
  </si>
  <si>
    <t>P008</t>
  </si>
  <si>
    <t>P009</t>
  </si>
  <si>
    <t>P010</t>
  </si>
  <si>
    <t>P011</t>
  </si>
  <si>
    <t>Product(Row Highlight)</t>
  </si>
  <si>
    <t>Product(column value Highlight)</t>
  </si>
  <si>
    <t>Product(Column Highlight)</t>
  </si>
  <si>
    <t>Percentage</t>
  </si>
  <si>
    <t>Check</t>
  </si>
  <si>
    <t>SL NO</t>
  </si>
  <si>
    <t>%</t>
  </si>
  <si>
    <t>Task ID</t>
  </si>
  <si>
    <t>Item / Employee</t>
  </si>
  <si>
    <t>Date / Due Date</t>
  </si>
  <si>
    <t>Stock / Budget</t>
  </si>
  <si>
    <t>Actual Spend / Sales</t>
  </si>
  <si>
    <t>Status / Score</t>
  </si>
  <si>
    <t>T01</t>
  </si>
  <si>
    <t>Customer Service Laptop</t>
  </si>
  <si>
    <t>Pending</t>
  </si>
  <si>
    <t>T02</t>
  </si>
  <si>
    <t>Office Chairs</t>
  </si>
  <si>
    <t>Done</t>
  </si>
  <si>
    <t>T03</t>
  </si>
  <si>
    <t>Wireless Keyboards</t>
  </si>
  <si>
    <t>In Progress</t>
  </si>
  <si>
    <t>T04</t>
  </si>
  <si>
    <t>4K Monitors</t>
  </si>
  <si>
    <t>T05</t>
  </si>
  <si>
    <t>External Hard Drives</t>
  </si>
  <si>
    <t>T06</t>
  </si>
  <si>
    <t>Desk Organizers</t>
  </si>
  <si>
    <t>T07</t>
  </si>
  <si>
    <t>Ergonomic Mice</t>
  </si>
  <si>
    <t>T08</t>
  </si>
  <si>
    <t>Conference Speaker</t>
  </si>
  <si>
    <t>Vlookup</t>
  </si>
  <si>
    <t>Roll No:</t>
  </si>
  <si>
    <t>Student Name:</t>
  </si>
  <si>
    <t>Class:</t>
  </si>
  <si>
    <t>Genpact- Aisect Vocational Institute</t>
  </si>
  <si>
    <t>SUBJECT</t>
  </si>
  <si>
    <t>TOTAL</t>
  </si>
  <si>
    <t>OBTAINED MARKS</t>
  </si>
  <si>
    <t>REMARKS</t>
  </si>
  <si>
    <t>GRADE</t>
  </si>
  <si>
    <t>TOTAL MARKS</t>
  </si>
  <si>
    <t>BENGALI</t>
  </si>
  <si>
    <t>ENGLISH</t>
  </si>
  <si>
    <t>MATHEMATICS</t>
  </si>
  <si>
    <t>PHYSICAL SCIENCE</t>
  </si>
  <si>
    <t>LIFE SCIENCE</t>
  </si>
  <si>
    <t>HISTORY</t>
  </si>
  <si>
    <t>GEOGRAPHY</t>
  </si>
  <si>
    <t>RANK</t>
  </si>
  <si>
    <t>GRADING SYSTEM</t>
  </si>
  <si>
    <t>90-100</t>
  </si>
  <si>
    <t>70-89</t>
  </si>
  <si>
    <t>50-69</t>
  </si>
  <si>
    <t>35-40</t>
  </si>
  <si>
    <t>&lt;35</t>
  </si>
  <si>
    <t>A+</t>
  </si>
  <si>
    <t>C</t>
  </si>
  <si>
    <t>FAIL</t>
  </si>
  <si>
    <t>CLASS TEACHER</t>
  </si>
  <si>
    <t>PRINCIPLE</t>
  </si>
  <si>
    <t>PARENTS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</si>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</sst>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;;;"/>
    <numFmt numFmtId="166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4" fillId="0" borderId="0" xfId="0" applyFont="1"/>
    <xf numFmtId="14" fontId="4" fillId="0" borderId="0" xfId="0" applyNumberFormat="1" applyFont="1"/>
    <xf numFmtId="20" fontId="4" fillId="0" borderId="0" xfId="0" applyNumberFormat="1" applyFont="1"/>
    <xf numFmtId="0" fontId="2" fillId="0" borderId="0" xfId="0" applyFont="1" applyAlignment="1">
      <alignment horizontal="center" vertical="center"/>
    </xf>
    <xf numFmtId="0" fontId="5" fillId="6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6" fillId="7" borderId="1" xfId="0" applyFont="1" applyFill="1" applyBorder="1" applyAlignment="1">
      <alignment horizontal="center" vertical="center"/>
    </xf>
    <xf numFmtId="14" fontId="7" fillId="0" borderId="0" xfId="0" applyNumberFormat="1" applyFont="1"/>
    <xf numFmtId="0" fontId="9" fillId="6" borderId="0" xfId="0" applyFont="1" applyFill="1"/>
    <xf numFmtId="0" fontId="5" fillId="7" borderId="0" xfId="0" applyFont="1" applyFill="1"/>
    <xf numFmtId="15" fontId="0" fillId="0" borderId="0" xfId="0" applyNumberFormat="1"/>
    <xf numFmtId="164" fontId="0" fillId="0" borderId="0" xfId="0" applyNumberForma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6" fillId="7" borderId="5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165" fontId="11" fillId="8" borderId="1" xfId="0" applyNumberFormat="1" applyFont="1" applyFill="1" applyBorder="1"/>
    <xf numFmtId="0" fontId="10" fillId="9" borderId="0" xfId="0" applyFont="1" applyFill="1"/>
    <xf numFmtId="0" fontId="0" fillId="0" borderId="0" xfId="0" applyAlignment="1">
      <alignment horizontal="center"/>
    </xf>
    <xf numFmtId="14" fontId="0" fillId="0" borderId="0" xfId="0" applyNumberFormat="1"/>
    <xf numFmtId="15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2" fillId="10" borderId="0" xfId="0" applyFont="1" applyFill="1" applyAlignment="1">
      <alignment horizontal="center"/>
    </xf>
    <xf numFmtId="1" fontId="0" fillId="0" borderId="0" xfId="0" applyNumberForma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5" fontId="14" fillId="0" borderId="0" xfId="0" applyNumberFormat="1" applyFont="1" applyAlignment="1">
      <alignment horizontal="center" vertical="center" wrapText="1"/>
    </xf>
    <xf numFmtId="15" fontId="2" fillId="0" borderId="0" xfId="0" applyNumberFormat="1" applyFont="1"/>
    <xf numFmtId="164" fontId="2" fillId="0" borderId="0" xfId="0" applyNumberFormat="1" applyFont="1"/>
    <xf numFmtId="1" fontId="2" fillId="0" borderId="0" xfId="0" applyNumberFormat="1" applyFont="1"/>
    <xf numFmtId="166" fontId="2" fillId="0" borderId="0" xfId="0" applyNumberFormat="1" applyFont="1"/>
    <xf numFmtId="0" fontId="7" fillId="0" borderId="0" xfId="0" applyFont="1" applyAlignment="1">
      <alignment horizontal="center" textRotation="255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/>
    <xf numFmtId="0" fontId="16" fillId="12" borderId="6" xfId="0" applyFont="1" applyFill="1" applyBorder="1" applyAlignment="1">
      <alignment horizontal="center"/>
    </xf>
    <xf numFmtId="0" fontId="16" fillId="12" borderId="0" xfId="0" applyFont="1" applyFill="1" applyBorder="1" applyAlignment="1">
      <alignment horizontal="center"/>
    </xf>
    <xf numFmtId="0" fontId="0" fillId="11" borderId="9" xfId="0" applyFill="1" applyBorder="1"/>
    <xf numFmtId="0" fontId="0" fillId="11" borderId="10" xfId="0" applyFill="1" applyBorder="1"/>
    <xf numFmtId="0" fontId="0" fillId="11" borderId="4" xfId="0" applyFill="1" applyBorder="1"/>
    <xf numFmtId="0" fontId="9" fillId="11" borderId="0" xfId="0" applyFont="1" applyFill="1" applyBorder="1"/>
    <xf numFmtId="0" fontId="0" fillId="11" borderId="7" xfId="0" applyFill="1" applyBorder="1" applyAlignment="1">
      <alignment horizontal="center"/>
    </xf>
    <xf numFmtId="0" fontId="0" fillId="11" borderId="0" xfId="0" applyFill="1" applyBorder="1"/>
    <xf numFmtId="0" fontId="15" fillId="11" borderId="2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1" xfId="0" applyFont="1" applyFill="1" applyBorder="1"/>
    <xf numFmtId="0" fontId="0" fillId="11" borderId="1" xfId="0" applyFill="1" applyBorder="1"/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7" fillId="11" borderId="0" xfId="0" applyFont="1" applyFill="1" applyBorder="1" applyAlignment="1">
      <alignment horizontal="right"/>
    </xf>
    <xf numFmtId="0" fontId="0" fillId="11" borderId="6" xfId="0" applyFill="1" applyBorder="1" applyAlignment="1">
      <alignment horizontal="center"/>
    </xf>
    <xf numFmtId="0" fontId="0" fillId="11" borderId="6" xfId="0" applyFill="1" applyBorder="1"/>
    <xf numFmtId="0" fontId="7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 vertical="center"/>
    </xf>
    <xf numFmtId="0" fontId="0" fillId="11" borderId="9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11" borderId="13" xfId="0" applyFill="1" applyBorder="1"/>
    <xf numFmtId="0" fontId="7" fillId="11" borderId="6" xfId="0" applyFont="1" applyFill="1" applyBorder="1" applyAlignment="1">
      <alignment horizontal="right"/>
    </xf>
    <xf numFmtId="0" fontId="2" fillId="11" borderId="8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5" fillId="11" borderId="1" xfId="0" applyFont="1" applyFill="1" applyBorder="1"/>
    <xf numFmtId="0" fontId="9" fillId="11" borderId="0" xfId="0" applyFont="1" applyFill="1" applyBorder="1" applyAlignment="1">
      <alignment horizontal="center"/>
    </xf>
  </cellXfs>
  <cellStyles count="1">
    <cellStyle name="Normal" xfId="0" builtinId="0"/>
  </cellStyles>
  <dxfs count="9">
    <dxf>
      <fill>
        <patternFill>
          <bgColor theme="9" tint="0.59996337778862885"/>
        </patternFill>
      </fill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theme="7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33" Type="http://schemas.openxmlformats.org/officeDocument/2006/relationships/customXml" Target="../customXml/item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29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32" Type="http://schemas.openxmlformats.org/officeDocument/2006/relationships/customXml" Target="../customXml/item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owerPivotData" Target="model/item.data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31" Type="http://schemas.openxmlformats.org/officeDocument/2006/relationships/customXml" Target="../customXml/item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Relationship Id="rId27" Type="http://schemas.openxmlformats.org/officeDocument/2006/relationships/customXml" Target="../customXml/item3.xml"/><Relationship Id="rId30" Type="http://schemas.openxmlformats.org/officeDocument/2006/relationships/customXml" Target="../customXml/item6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CheckBox" fmlaLink="$A$2" lockText="1" noThreeD="1"/>
</file>

<file path=xl/ctrlProps/ctrlProp2.xml><?xml version="1.0" encoding="utf-8"?>
<formControlPr xmlns="http://schemas.microsoft.com/office/spreadsheetml/2009/9/main" objectType="CheckBox" checked="Checked" fmlaLink="$A$3" lockText="1" noThreeD="1"/>
</file>

<file path=xl/ctrlProps/ctrlProp3.xml><?xml version="1.0" encoding="utf-8"?>
<formControlPr xmlns="http://schemas.microsoft.com/office/spreadsheetml/2009/9/main" objectType="CheckBox" fmlaLink="$A$4" lockText="1" noThreeD="1"/>
</file>

<file path=xl/ctrlProps/ctrlProp4.xml><?xml version="1.0" encoding="utf-8"?>
<formControlPr xmlns="http://schemas.microsoft.com/office/spreadsheetml/2009/9/main" objectType="CheckBox" fmlaLink="$A$5" lockText="1" noThreeD="1"/>
</file>

<file path=xl/ctrlProps/ctrlProp5.xml><?xml version="1.0" encoding="utf-8"?>
<formControlPr xmlns="http://schemas.microsoft.com/office/spreadsheetml/2009/9/main" objectType="CheckBox" fmlaLink="$A$6" lockText="1" noThreeD="1"/>
</file>

<file path=xl/ctrlProps/ctrlProp6.xml><?xml version="1.0" encoding="utf-8"?>
<formControlPr xmlns="http://schemas.microsoft.com/office/spreadsheetml/2009/9/main" objectType="CheckBox" checked="Checked" fmlaLink="$A$7" lockText="1" noThreeD="1"/>
</file>

<file path=xl/ctrlProps/ctrlProp7.xml><?xml version="1.0" encoding="utf-8"?>
<formControlPr xmlns="http://schemas.microsoft.com/office/spreadsheetml/2009/9/main" objectType="CheckBox" fmlaLink="$A$8" lockText="1" noThreeD="1"/>
</file>

<file path=xl/ctrlProps/ctrlProp8.xml><?xml version="1.0" encoding="utf-8"?>
<formControlPr xmlns="http://schemas.microsoft.com/office/spreadsheetml/2009/9/main" objectType="CheckBox" checked="Checked" fmlaLink="$A$9" lockText="1" noThreeD="1"/>
</file>

<file path=xl/ctrlProps/ctrlProp9.xml><?xml version="1.0" encoding="utf-8"?>
<formControlPr xmlns="http://schemas.microsoft.com/office/spreadsheetml/2009/9/main" objectType="CheckBox" fmlaLink="$A$10" lockText="1" noThreeD="1"/>
</file>

<file path=xl/ctrlProps/ctrlProp10.xml><?xml version="1.0" encoding="utf-8"?>
<formControlPr xmlns="http://schemas.microsoft.com/office/spreadsheetml/2009/9/main" objectType="CheckBox" fmlaLink="$A$11" lockText="1" noThreeD="1"/>
</file>

<file path=xl/ctrlProps/ctrlProp11.xml><?xml version="1.0" encoding="utf-8"?>
<formControlPr xmlns="http://schemas.microsoft.com/office/spreadsheetml/2009/9/main" objectType="CheckBox" fmlaLink="$A$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1</xdr:row>
          <xdr:rowOff>31750</xdr:rowOff>
        </xdr:from>
        <xdr:to>
          <xdr:col>0</xdr:col>
          <xdr:colOff>361950</xdr:colOff>
          <xdr:row>1</xdr:row>
          <xdr:rowOff>247650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F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2</xdr:row>
          <xdr:rowOff>31750</xdr:rowOff>
        </xdr:from>
        <xdr:to>
          <xdr:col>0</xdr:col>
          <xdr:colOff>361950</xdr:colOff>
          <xdr:row>3</xdr:row>
          <xdr:rowOff>12700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F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3</xdr:row>
          <xdr:rowOff>31750</xdr:rowOff>
        </xdr:from>
        <xdr:to>
          <xdr:col>0</xdr:col>
          <xdr:colOff>361950</xdr:colOff>
          <xdr:row>4</xdr:row>
          <xdr:rowOff>12700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F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4</xdr:row>
          <xdr:rowOff>31750</xdr:rowOff>
        </xdr:from>
        <xdr:to>
          <xdr:col>0</xdr:col>
          <xdr:colOff>361950</xdr:colOff>
          <xdr:row>5</xdr:row>
          <xdr:rowOff>12700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F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5</xdr:row>
          <xdr:rowOff>31750</xdr:rowOff>
        </xdr:from>
        <xdr:to>
          <xdr:col>0</xdr:col>
          <xdr:colOff>361950</xdr:colOff>
          <xdr:row>6</xdr:row>
          <xdr:rowOff>12700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F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6</xdr:row>
          <xdr:rowOff>31750</xdr:rowOff>
        </xdr:from>
        <xdr:to>
          <xdr:col>0</xdr:col>
          <xdr:colOff>361950</xdr:colOff>
          <xdr:row>7</xdr:row>
          <xdr:rowOff>12700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F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7</xdr:row>
          <xdr:rowOff>31750</xdr:rowOff>
        </xdr:from>
        <xdr:to>
          <xdr:col>0</xdr:col>
          <xdr:colOff>361950</xdr:colOff>
          <xdr:row>8</xdr:row>
          <xdr:rowOff>12700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F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8</xdr:row>
          <xdr:rowOff>31750</xdr:rowOff>
        </xdr:from>
        <xdr:to>
          <xdr:col>0</xdr:col>
          <xdr:colOff>361950</xdr:colOff>
          <xdr:row>9</xdr:row>
          <xdr:rowOff>12700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F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9</xdr:row>
          <xdr:rowOff>31750</xdr:rowOff>
        </xdr:from>
        <xdr:to>
          <xdr:col>0</xdr:col>
          <xdr:colOff>361950</xdr:colOff>
          <xdr:row>10</xdr:row>
          <xdr:rowOff>12700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F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10</xdr:row>
          <xdr:rowOff>31750</xdr:rowOff>
        </xdr:from>
        <xdr:to>
          <xdr:col>0</xdr:col>
          <xdr:colOff>361950</xdr:colOff>
          <xdr:row>11</xdr:row>
          <xdr:rowOff>12700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F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120650</xdr:colOff>
          <xdr:row>11</xdr:row>
          <xdr:rowOff>31750</xdr:rowOff>
        </xdr:from>
        <xdr:to>
          <xdr:col>0</xdr:col>
          <xdr:colOff>361950</xdr:colOff>
          <xdr:row>12</xdr:row>
          <xdr:rowOff>12700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F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EE11F-3EAE-4ADE-92F3-C005D880040D}">
  <sheetPr codeName="Sheet2"/>
  <dimension ref="A1:L12"/>
  <sheetViews>
    <sheetView zoomScale="130" zoomScaleNormal="130" workbookViewId="0">
      <selection activeCell="K13" sqref="K13"/>
    </sheetView>
  </sheetViews>
  <sheetFormatPr defaultRowHeight="14.5" x14ac:dyDescent="0.35"/>
  <cols>
    <col min="1" max="1" width="13.81640625" bestFit="1" customWidth="1"/>
    <col min="2" max="2" width="7.90625" bestFit="1" customWidth="1"/>
    <col min="4" max="4" width="10.81640625" bestFit="1" customWidth="1"/>
    <col min="7" max="7" width="11.0898437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t="s">
        <v>20</v>
      </c>
      <c r="B2" t="s">
        <v>12</v>
      </c>
      <c r="C2" t="s">
        <v>28</v>
      </c>
      <c r="D2" t="str">
        <f>IF(E2&lt;10000,"Executive",IF(E2&lt;=15000,"Sr.Executive",IF(E2&lt;=32000,"Manager")))</f>
        <v>Executive</v>
      </c>
      <c r="E2">
        <v>7000</v>
      </c>
      <c r="F2">
        <f>IF((E2*60%)&gt;5000,E2*60%,5000)</f>
        <v>5000</v>
      </c>
      <c r="G2" t="str">
        <f>IF(OR(D2="Manager",D2="jr.Manager"),"Yes","No")</f>
        <v>No</v>
      </c>
      <c r="H2">
        <f>IF(G2="No",(E2+F2)*20%,0)</f>
        <v>2400</v>
      </c>
      <c r="I2" t="b">
        <f>IF(AND(OR(D2="Executive",D2="Manager"),(E2+F2)&gt;35000),5000,2500)&gt;35000</f>
        <v>0</v>
      </c>
    </row>
    <row r="3" spans="1:12" x14ac:dyDescent="0.35">
      <c r="A3" t="s">
        <v>21</v>
      </c>
      <c r="B3" t="s">
        <v>13</v>
      </c>
      <c r="C3" t="s">
        <v>28</v>
      </c>
      <c r="D3" t="str">
        <f t="shared" ref="D3:D8" si="0">IF(E3&lt;10000,"Executive",IF(E3&lt;=15000,"Sr.Executive",IF(E3&lt;=32000,"Manager")))</f>
        <v>Manager</v>
      </c>
      <c r="E3">
        <v>30000</v>
      </c>
      <c r="F3">
        <f t="shared" ref="F3:F9" si="1">IF((E3*60%)&gt;5000,E3*60%,5000)</f>
        <v>18000</v>
      </c>
      <c r="G3" t="str">
        <f t="shared" ref="G3:G9" si="2">IF(OR(D3="Manager",D3="jr.Manager"),"Yes","No")</f>
        <v>Yes</v>
      </c>
      <c r="H3">
        <f t="shared" ref="H3:H9" si="3">IF(G3="No",(E3+F3)*20%,0)</f>
        <v>0</v>
      </c>
      <c r="I3" t="b">
        <f t="shared" ref="I3:I9" si="4">IF(AND(OR(D3="Executive",D3="Manager"),(E3+F3)&gt;32000),5000,2500)&gt;35000</f>
        <v>0</v>
      </c>
    </row>
    <row r="4" spans="1:12" x14ac:dyDescent="0.35">
      <c r="A4" t="s">
        <v>22</v>
      </c>
      <c r="B4" t="s">
        <v>14</v>
      </c>
      <c r="C4" t="s">
        <v>28</v>
      </c>
      <c r="D4" t="str">
        <f t="shared" si="0"/>
        <v>Sr.Executive</v>
      </c>
      <c r="E4">
        <v>12000</v>
      </c>
      <c r="F4">
        <f t="shared" si="1"/>
        <v>7200</v>
      </c>
      <c r="G4" t="str">
        <f t="shared" si="2"/>
        <v>No</v>
      </c>
      <c r="H4">
        <f t="shared" si="3"/>
        <v>3840</v>
      </c>
      <c r="I4" t="b">
        <f t="shared" si="4"/>
        <v>0</v>
      </c>
    </row>
    <row r="5" spans="1:12" x14ac:dyDescent="0.35">
      <c r="A5" t="s">
        <v>23</v>
      </c>
      <c r="B5" t="s">
        <v>15</v>
      </c>
      <c r="C5" t="s">
        <v>29</v>
      </c>
      <c r="D5" t="str">
        <f t="shared" si="0"/>
        <v>Sr.Executive</v>
      </c>
      <c r="E5">
        <v>13000</v>
      </c>
      <c r="F5">
        <f t="shared" si="1"/>
        <v>7800</v>
      </c>
      <c r="G5" t="str">
        <f t="shared" si="2"/>
        <v>No</v>
      </c>
      <c r="H5">
        <f t="shared" si="3"/>
        <v>4160</v>
      </c>
      <c r="I5" t="b">
        <f t="shared" si="4"/>
        <v>0</v>
      </c>
    </row>
    <row r="6" spans="1:12" x14ac:dyDescent="0.35">
      <c r="A6" t="s">
        <v>24</v>
      </c>
      <c r="B6" t="s">
        <v>16</v>
      </c>
      <c r="C6" t="s">
        <v>29</v>
      </c>
      <c r="D6" t="str">
        <f t="shared" si="0"/>
        <v>Manager</v>
      </c>
      <c r="E6">
        <v>17000</v>
      </c>
      <c r="F6">
        <f t="shared" si="1"/>
        <v>10200</v>
      </c>
      <c r="G6" t="str">
        <f t="shared" si="2"/>
        <v>Yes</v>
      </c>
      <c r="H6">
        <f t="shared" si="3"/>
        <v>0</v>
      </c>
      <c r="I6" t="b">
        <f t="shared" si="4"/>
        <v>0</v>
      </c>
    </row>
    <row r="7" spans="1:12" x14ac:dyDescent="0.35">
      <c r="A7" t="s">
        <v>25</v>
      </c>
      <c r="B7" t="s">
        <v>17</v>
      </c>
      <c r="C7" t="s">
        <v>29</v>
      </c>
      <c r="D7" t="str">
        <f t="shared" si="0"/>
        <v>Executive</v>
      </c>
      <c r="E7">
        <v>8500</v>
      </c>
      <c r="F7">
        <f t="shared" si="1"/>
        <v>5100</v>
      </c>
      <c r="G7" t="str">
        <f t="shared" si="2"/>
        <v>No</v>
      </c>
      <c r="H7">
        <f t="shared" si="3"/>
        <v>2720</v>
      </c>
      <c r="I7" t="b">
        <f t="shared" si="4"/>
        <v>0</v>
      </c>
    </row>
    <row r="8" spans="1:12" x14ac:dyDescent="0.35">
      <c r="A8" t="s">
        <v>26</v>
      </c>
      <c r="B8" t="s">
        <v>18</v>
      </c>
      <c r="C8" t="s">
        <v>30</v>
      </c>
      <c r="D8" t="str">
        <f t="shared" si="0"/>
        <v>Manager</v>
      </c>
      <c r="E8">
        <v>28000</v>
      </c>
      <c r="F8">
        <f t="shared" si="1"/>
        <v>16800</v>
      </c>
      <c r="G8" t="str">
        <f t="shared" si="2"/>
        <v>Yes</v>
      </c>
      <c r="H8">
        <f t="shared" si="3"/>
        <v>0</v>
      </c>
      <c r="I8" t="b">
        <f t="shared" si="4"/>
        <v>0</v>
      </c>
    </row>
    <row r="9" spans="1:12" x14ac:dyDescent="0.35">
      <c r="A9" t="s">
        <v>27</v>
      </c>
      <c r="B9" t="s">
        <v>19</v>
      </c>
      <c r="C9" t="s">
        <v>30</v>
      </c>
      <c r="D9" t="str">
        <f>IF(E9&lt;10000,"Executive",IF(E9&lt;=15000,"Sr.Executive",IF(E9&lt;=32000,"Manager",IF(E2&lt;50000,"Sr.Executive"))))</f>
        <v>Sr.Executive</v>
      </c>
      <c r="E9">
        <v>45000</v>
      </c>
      <c r="F9">
        <f t="shared" si="1"/>
        <v>27000</v>
      </c>
      <c r="G9" t="str">
        <f t="shared" si="2"/>
        <v>No</v>
      </c>
      <c r="H9">
        <f t="shared" si="3"/>
        <v>14400</v>
      </c>
      <c r="I9" t="b">
        <f t="shared" si="4"/>
        <v>0</v>
      </c>
    </row>
    <row r="11" spans="1:12" x14ac:dyDescent="0.3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12" x14ac:dyDescent="0.35">
      <c r="A12" t="s">
        <v>21</v>
      </c>
      <c r="B12" t="str">
        <f>VLOOKUP($A$12,vtable,2,0)</f>
        <v>BCD</v>
      </c>
      <c r="C12" t="str">
        <f>VLOOKUP($A$12,$A$1:$E$9,3,0)</f>
        <v>Sales</v>
      </c>
      <c r="D12" t="str">
        <f>VLOOKUP($A$12,$A$1:$E$9,4,0)</f>
        <v>Manager</v>
      </c>
      <c r="E12">
        <f>VLOOKUP($A$12,$A$1:$E$9,5,0)</f>
        <v>30000</v>
      </c>
    </row>
  </sheetData>
  <phoneticPr fontId="1" type="noConversion"/>
  <dataValidations count="1">
    <dataValidation type="list" allowBlank="1" showInputMessage="1" showErrorMessage="1" sqref="A12" xr:uid="{C171ED4D-AE6E-436B-B8C9-DD438DCAFB9F}">
      <formula1>$A$2:$A$9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9C9A-08A5-45B0-B554-FCE766EAE79D}">
  <sheetPr codeName="Sheet3"/>
  <dimension ref="B3:N11"/>
  <sheetViews>
    <sheetView workbookViewId="0">
      <selection activeCell="K12" sqref="K12"/>
    </sheetView>
  </sheetViews>
  <sheetFormatPr defaultRowHeight="14.5" x14ac:dyDescent="0.35"/>
  <cols>
    <col min="2" max="2" width="16.453125" bestFit="1" customWidth="1"/>
    <col min="3" max="3" width="11" bestFit="1" customWidth="1"/>
    <col min="4" max="4" width="8.453125" bestFit="1" customWidth="1"/>
    <col min="5" max="5" width="10.81640625" bestFit="1" customWidth="1"/>
    <col min="6" max="6" width="8.90625" bestFit="1" customWidth="1"/>
    <col min="7" max="7" width="5.81640625" bestFit="1" customWidth="1"/>
    <col min="9" max="9" width="16.453125" bestFit="1" customWidth="1"/>
    <col min="10" max="10" width="11" bestFit="1" customWidth="1"/>
    <col min="11" max="11" width="8.453125" bestFit="1" customWidth="1"/>
    <col min="12" max="12" width="13.7265625" bestFit="1" customWidth="1"/>
    <col min="13" max="13" width="9.08984375" bestFit="1" customWidth="1"/>
    <col min="14" max="14" width="7.36328125" bestFit="1" customWidth="1"/>
  </cols>
  <sheetData>
    <row r="3" spans="2:14" ht="26" x14ac:dyDescent="0.6">
      <c r="B3" s="3" t="s">
        <v>31</v>
      </c>
      <c r="C3" s="3" t="s">
        <v>32</v>
      </c>
      <c r="D3" s="3" t="s">
        <v>2</v>
      </c>
      <c r="E3" s="3" t="s">
        <v>3</v>
      </c>
      <c r="F3" s="3" t="s">
        <v>4</v>
      </c>
      <c r="G3" s="3" t="s">
        <v>5</v>
      </c>
      <c r="I3" s="3" t="s">
        <v>31</v>
      </c>
      <c r="J3" s="3" t="s">
        <v>32</v>
      </c>
      <c r="K3" s="3" t="s">
        <v>2</v>
      </c>
      <c r="L3" s="3" t="s">
        <v>3</v>
      </c>
      <c r="M3" s="3" t="s">
        <v>4</v>
      </c>
      <c r="N3" s="3" t="s">
        <v>5</v>
      </c>
    </row>
    <row r="4" spans="2:14" ht="18.5" x14ac:dyDescent="0.45">
      <c r="B4" t="s">
        <v>20</v>
      </c>
      <c r="C4" t="s">
        <v>12</v>
      </c>
      <c r="D4" t="s">
        <v>28</v>
      </c>
      <c r="E4" t="str">
        <f>IF(F4&lt;10000,"Executive",IF(F4&lt;=15000,"Sr.Executive",IF(F4&lt;=32000,"Manager")))</f>
        <v>Executive</v>
      </c>
      <c r="F4">
        <v>7000</v>
      </c>
      <c r="G4">
        <f>IF((F4*60%)&gt;5000,F4*60%,5000)</f>
        <v>5000</v>
      </c>
      <c r="I4" s="2" t="s">
        <v>27</v>
      </c>
      <c r="J4" s="2" t="str">
        <f>VLOOKUP(I$4,$B$4:$G$11,2,0)</f>
        <v>STU</v>
      </c>
      <c r="K4" s="2" t="str">
        <f>VLOOKUP($I$4,$B$4:$G$11,3,0)</f>
        <v>ACCT</v>
      </c>
      <c r="L4" s="2" t="str">
        <f>VLOOKUP($I$4,$B$4:$G$11,4,0)</f>
        <v>Sr.Executive</v>
      </c>
      <c r="M4" s="2">
        <f>VLOOKUP($I$4,$B$4:$G$11,5,0)</f>
        <v>45000</v>
      </c>
      <c r="N4" s="2">
        <f>VLOOKUP($I$4,$B$4:$G$11,6,0)</f>
        <v>27000</v>
      </c>
    </row>
    <row r="5" spans="2:14" x14ac:dyDescent="0.35">
      <c r="B5" t="s">
        <v>21</v>
      </c>
      <c r="C5" t="s">
        <v>13</v>
      </c>
      <c r="D5" t="s">
        <v>28</v>
      </c>
      <c r="E5" t="str">
        <f t="shared" ref="E5:E10" si="0">IF(F5&lt;10000,"Executive",IF(F5&lt;=15000,"Sr.Executive",IF(F5&lt;=32000,"Manager")))</f>
        <v>Manager</v>
      </c>
      <c r="F5">
        <v>30000</v>
      </c>
      <c r="G5">
        <f t="shared" ref="G5:G11" si="1">IF((F5*60%)&gt;5000,F5*60%,5000)</f>
        <v>18000</v>
      </c>
    </row>
    <row r="6" spans="2:14" x14ac:dyDescent="0.35">
      <c r="B6" t="s">
        <v>22</v>
      </c>
      <c r="C6" t="s">
        <v>14</v>
      </c>
      <c r="D6" t="s">
        <v>28</v>
      </c>
      <c r="E6" t="str">
        <f t="shared" si="0"/>
        <v>Sr.Executive</v>
      </c>
      <c r="F6">
        <v>12000</v>
      </c>
      <c r="G6">
        <f t="shared" si="1"/>
        <v>7200</v>
      </c>
    </row>
    <row r="7" spans="2:14" ht="26" x14ac:dyDescent="0.6">
      <c r="B7" t="s">
        <v>23</v>
      </c>
      <c r="C7" t="s">
        <v>15</v>
      </c>
      <c r="D7" t="s">
        <v>29</v>
      </c>
      <c r="E7" t="str">
        <f t="shared" si="0"/>
        <v>Sr.Executive</v>
      </c>
      <c r="F7">
        <v>13000</v>
      </c>
      <c r="G7">
        <f t="shared" si="1"/>
        <v>7800</v>
      </c>
      <c r="I7" s="3" t="s">
        <v>31</v>
      </c>
      <c r="J7" s="3" t="s">
        <v>32</v>
      </c>
      <c r="K7" s="3" t="s">
        <v>2</v>
      </c>
      <c r="L7" s="3" t="s">
        <v>3</v>
      </c>
      <c r="M7" s="3" t="s">
        <v>4</v>
      </c>
      <c r="N7" s="3" t="s">
        <v>5</v>
      </c>
    </row>
    <row r="8" spans="2:14" x14ac:dyDescent="0.35">
      <c r="B8" t="s">
        <v>24</v>
      </c>
      <c r="C8" t="s">
        <v>16</v>
      </c>
      <c r="D8" t="s">
        <v>29</v>
      </c>
      <c r="E8" t="str">
        <f t="shared" si="0"/>
        <v>Manager</v>
      </c>
      <c r="F8">
        <v>17000</v>
      </c>
      <c r="G8">
        <f t="shared" si="1"/>
        <v>10200</v>
      </c>
      <c r="I8" t="s">
        <v>22</v>
      </c>
      <c r="J8" t="str">
        <f>VLOOKUP($I$8,$B$3:$G$11,COLUMNS($I$7:J7),0)</f>
        <v>EFG</v>
      </c>
      <c r="K8" t="str">
        <f>VLOOKUP($I$8,$B$3:$G$11,COLUMNS($I$7:K7),0)</f>
        <v>Sales</v>
      </c>
      <c r="L8" t="str">
        <f>VLOOKUP($I$8,$B$3:$G$11,COLUMNS($I$7:L7),0)</f>
        <v>Sr.Executive</v>
      </c>
      <c r="M8">
        <f>VLOOKUP($I$8,$B$3:$G$11,COLUMNS($I$7:M7),0)</f>
        <v>12000</v>
      </c>
      <c r="N8">
        <f>VLOOKUP($I$8,$B$3:$G$11,COLUMNS($I$7:N7),0)</f>
        <v>7200</v>
      </c>
    </row>
    <row r="9" spans="2:14" x14ac:dyDescent="0.35">
      <c r="B9" t="s">
        <v>25</v>
      </c>
      <c r="C9" t="s">
        <v>17</v>
      </c>
      <c r="D9" t="s">
        <v>29</v>
      </c>
      <c r="E9" t="str">
        <f t="shared" si="0"/>
        <v>Executive</v>
      </c>
      <c r="F9">
        <v>8500</v>
      </c>
      <c r="G9">
        <f t="shared" si="1"/>
        <v>5100</v>
      </c>
    </row>
    <row r="10" spans="2:14" x14ac:dyDescent="0.35">
      <c r="B10" t="s">
        <v>26</v>
      </c>
      <c r="C10" t="s">
        <v>18</v>
      </c>
      <c r="D10" t="s">
        <v>30</v>
      </c>
      <c r="E10" t="str">
        <f t="shared" si="0"/>
        <v>Manager</v>
      </c>
      <c r="F10">
        <v>28000</v>
      </c>
      <c r="G10">
        <f t="shared" si="1"/>
        <v>16800</v>
      </c>
    </row>
    <row r="11" spans="2:14" x14ac:dyDescent="0.35">
      <c r="B11" t="s">
        <v>27</v>
      </c>
      <c r="C11" t="s">
        <v>19</v>
      </c>
      <c r="D11" t="s">
        <v>30</v>
      </c>
      <c r="E11" t="str">
        <f>IF(F11&lt;10000,"Executive",IF(F11&lt;=15000,"Sr.Executive",IF(F11&lt;=32000,"Manager",IF(F4&lt;50000,"Sr.Executive"))))</f>
        <v>Sr.Executive</v>
      </c>
      <c r="F11">
        <v>45000</v>
      </c>
      <c r="G11">
        <f t="shared" si="1"/>
        <v>27000</v>
      </c>
    </row>
  </sheetData>
  <dataValidations count="1">
    <dataValidation type="list" allowBlank="1" showInputMessage="1" showErrorMessage="1" sqref="I4 I8" xr:uid="{D4FE67A3-5C7C-4658-A54B-43212B706905}">
      <formula1>$B$4:$B$11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8C93-5143-4CDE-8442-F908A952D784}">
  <sheetPr codeName="Sheet4"/>
  <dimension ref="C3:M8"/>
  <sheetViews>
    <sheetView workbookViewId="0">
      <selection activeCell="J4" sqref="J4"/>
    </sheetView>
  </sheetViews>
  <sheetFormatPr defaultRowHeight="14.5" x14ac:dyDescent="0.35"/>
  <sheetData>
    <row r="3" spans="3:13" x14ac:dyDescent="0.35">
      <c r="C3" s="5" t="s">
        <v>33</v>
      </c>
      <c r="D3" s="4" t="s">
        <v>34</v>
      </c>
      <c r="E3" s="4" t="s">
        <v>37</v>
      </c>
      <c r="F3" s="4" t="s">
        <v>35</v>
      </c>
      <c r="G3" s="4" t="s">
        <v>36</v>
      </c>
      <c r="I3" s="4" t="s">
        <v>33</v>
      </c>
      <c r="J3" s="4" t="s">
        <v>35</v>
      </c>
      <c r="L3" s="4" t="s">
        <v>33</v>
      </c>
      <c r="M3" t="s">
        <v>37</v>
      </c>
    </row>
    <row r="4" spans="3:13" x14ac:dyDescent="0.35">
      <c r="C4" s="5" t="s">
        <v>38</v>
      </c>
      <c r="D4">
        <v>790</v>
      </c>
      <c r="E4">
        <v>853</v>
      </c>
      <c r="F4">
        <v>681</v>
      </c>
      <c r="G4">
        <v>614</v>
      </c>
      <c r="I4" t="s">
        <v>42</v>
      </c>
      <c r="J4">
        <f>HLOOKUP(J3,C3:G8,2,0)</f>
        <v>681</v>
      </c>
      <c r="L4" s="5" t="s">
        <v>38</v>
      </c>
      <c r="M4">
        <f>HLOOKUP($M$3,$C$3:$G$8,ROWS($L$3:L4),0)</f>
        <v>853</v>
      </c>
    </row>
    <row r="5" spans="3:13" x14ac:dyDescent="0.35">
      <c r="C5" s="5" t="s">
        <v>39</v>
      </c>
      <c r="D5">
        <v>610</v>
      </c>
      <c r="E5">
        <v>649</v>
      </c>
      <c r="F5">
        <v>529</v>
      </c>
      <c r="G5">
        <v>616</v>
      </c>
      <c r="L5" s="5" t="s">
        <v>39</v>
      </c>
      <c r="M5">
        <f>HLOOKUP($M$3,$C$3:$G$8,ROWS($L$3:L5),0)</f>
        <v>649</v>
      </c>
    </row>
    <row r="6" spans="3:13" x14ac:dyDescent="0.35">
      <c r="C6" s="5" t="s">
        <v>40</v>
      </c>
      <c r="D6">
        <v>680</v>
      </c>
      <c r="E6">
        <v>695</v>
      </c>
      <c r="F6">
        <v>974</v>
      </c>
      <c r="G6">
        <v>808</v>
      </c>
      <c r="L6" s="5" t="s">
        <v>40</v>
      </c>
      <c r="M6">
        <f>HLOOKUP($M$3,$C$3:$G$8,ROWS($L$3:L6),0)</f>
        <v>695</v>
      </c>
    </row>
    <row r="7" spans="3:13" x14ac:dyDescent="0.35">
      <c r="C7" s="5" t="s">
        <v>41</v>
      </c>
      <c r="D7">
        <v>622</v>
      </c>
      <c r="E7">
        <v>618</v>
      </c>
      <c r="F7">
        <v>938</v>
      </c>
      <c r="G7">
        <v>631</v>
      </c>
      <c r="L7" s="5" t="s">
        <v>41</v>
      </c>
      <c r="M7">
        <f>HLOOKUP($M$3,$C$3:$G$8,ROWS($L$3:L7),0)</f>
        <v>618</v>
      </c>
    </row>
    <row r="8" spans="3:13" x14ac:dyDescent="0.35">
      <c r="C8" s="5" t="s">
        <v>42</v>
      </c>
      <c r="D8" s="6">
        <f>SUM(D4:D7)</f>
        <v>2702</v>
      </c>
      <c r="E8" s="6">
        <f t="shared" ref="E8:G8" si="0">SUM(E4:E7)</f>
        <v>2815</v>
      </c>
      <c r="F8" s="6">
        <f t="shared" si="0"/>
        <v>3122</v>
      </c>
      <c r="G8" s="6">
        <f t="shared" si="0"/>
        <v>2669</v>
      </c>
      <c r="L8" s="5" t="s">
        <v>42</v>
      </c>
      <c r="M8">
        <f>HLOOKUP($M$3,$C$3:$G$8,ROWS($L$3:L8),0)</f>
        <v>2815</v>
      </c>
    </row>
  </sheetData>
  <dataValidations count="1">
    <dataValidation type="list" allowBlank="1" showInputMessage="1" showErrorMessage="1" sqref="M3" xr:uid="{0DACCC32-6260-40EE-BA90-8153162BD554}">
      <formula1>$C$3:$G$3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B5C4-8B3D-45A6-814D-331FFF9E4FB1}">
  <sheetPr codeName="Sheet5"/>
  <dimension ref="C4:N12"/>
  <sheetViews>
    <sheetView workbookViewId="0">
      <selection activeCell="J10" sqref="J10"/>
    </sheetView>
  </sheetViews>
  <sheetFormatPr defaultRowHeight="14.5" x14ac:dyDescent="0.35"/>
  <cols>
    <col min="3" max="3" width="16.453125" bestFit="1" customWidth="1"/>
    <col min="4" max="4" width="11" bestFit="1" customWidth="1"/>
    <col min="5" max="5" width="8.453125" bestFit="1" customWidth="1"/>
    <col min="6" max="6" width="10.81640625" bestFit="1" customWidth="1"/>
    <col min="7" max="7" width="10.26953125" customWidth="1"/>
    <col min="8" max="8" width="7.36328125" bestFit="1" customWidth="1"/>
  </cols>
  <sheetData>
    <row r="4" spans="3:14" ht="26" x14ac:dyDescent="0.6">
      <c r="C4" s="3" t="s">
        <v>31</v>
      </c>
      <c r="D4" s="3" t="s">
        <v>32</v>
      </c>
      <c r="E4" s="3" t="s">
        <v>2</v>
      </c>
      <c r="F4" s="3" t="s">
        <v>3</v>
      </c>
      <c r="G4" s="3" t="s">
        <v>4</v>
      </c>
      <c r="H4" s="3" t="s">
        <v>5</v>
      </c>
    </row>
    <row r="5" spans="3:14" ht="21" x14ac:dyDescent="0.5">
      <c r="C5" s="10" t="s">
        <v>20</v>
      </c>
      <c r="D5" s="10" t="s">
        <v>57</v>
      </c>
      <c r="E5" s="10" t="s">
        <v>28</v>
      </c>
      <c r="F5" s="10" t="str">
        <f>IF(G5&lt;10000,"Executive",IF(G5&lt;=15000,"Sr.Executive",IF(G5&lt;=32000,"Manager")))</f>
        <v>Executive</v>
      </c>
      <c r="G5" s="10">
        <v>7000</v>
      </c>
      <c r="H5" s="10">
        <f>IF((G5*60%)&gt;5000,G5*60%,5000)</f>
        <v>5000</v>
      </c>
      <c r="J5" s="45" t="s">
        <v>116</v>
      </c>
      <c r="K5" s="45"/>
      <c r="M5" s="45" t="s">
        <v>117</v>
      </c>
      <c r="N5" s="45"/>
    </row>
    <row r="6" spans="3:14" ht="18.5" x14ac:dyDescent="0.45">
      <c r="C6" s="10" t="s">
        <v>21</v>
      </c>
      <c r="D6" s="10" t="s">
        <v>13</v>
      </c>
      <c r="E6" s="10" t="s">
        <v>28</v>
      </c>
      <c r="F6" s="10" t="str">
        <f t="shared" ref="F6:F11" si="0">IF(G6&lt;10000,"Executive",IF(G6&lt;=15000,"Sr.Executive",IF(G6&lt;=32000,"Manager")))</f>
        <v>Manager</v>
      </c>
      <c r="G6" s="10">
        <v>30000</v>
      </c>
      <c r="H6" s="10">
        <f t="shared" ref="H6:H12" si="1">IF((G6*60%)&gt;5000,G6*60%,5000)</f>
        <v>18000</v>
      </c>
      <c r="J6" s="2" t="s">
        <v>21</v>
      </c>
      <c r="K6" s="2">
        <f>MATCH(J6,C5:C12,0)</f>
        <v>2</v>
      </c>
      <c r="M6" s="46" t="str">
        <f>INDEX(C4:H12,3,3)</f>
        <v>Sales</v>
      </c>
      <c r="N6" s="46"/>
    </row>
    <row r="7" spans="3:14" ht="18.5" x14ac:dyDescent="0.35">
      <c r="C7" s="10" t="s">
        <v>22</v>
      </c>
      <c r="D7" s="10" t="s">
        <v>14</v>
      </c>
      <c r="E7" s="10" t="s">
        <v>28</v>
      </c>
      <c r="F7" s="10" t="str">
        <f t="shared" si="0"/>
        <v>Sr.Executive</v>
      </c>
      <c r="G7" s="10">
        <v>12000</v>
      </c>
      <c r="H7" s="10">
        <f t="shared" si="1"/>
        <v>7200</v>
      </c>
    </row>
    <row r="8" spans="3:14" ht="18.5" x14ac:dyDescent="0.35">
      <c r="C8" s="10" t="s">
        <v>23</v>
      </c>
      <c r="D8" s="10" t="s">
        <v>15</v>
      </c>
      <c r="E8" s="10" t="s">
        <v>29</v>
      </c>
      <c r="F8" s="10" t="str">
        <f t="shared" si="0"/>
        <v>Sr.Executive</v>
      </c>
      <c r="G8" s="10">
        <v>13000</v>
      </c>
      <c r="H8" s="10">
        <f t="shared" si="1"/>
        <v>7800</v>
      </c>
    </row>
    <row r="9" spans="3:14" ht="18.5" x14ac:dyDescent="0.35">
      <c r="C9" s="10" t="s">
        <v>24</v>
      </c>
      <c r="D9" s="10" t="s">
        <v>16</v>
      </c>
      <c r="E9" s="10" t="s">
        <v>29</v>
      </c>
      <c r="F9" s="10" t="str">
        <f t="shared" si="0"/>
        <v>Manager</v>
      </c>
      <c r="G9" s="10">
        <v>17000</v>
      </c>
      <c r="H9" s="10">
        <f t="shared" si="1"/>
        <v>10200</v>
      </c>
    </row>
    <row r="10" spans="3:14" ht="18.5" x14ac:dyDescent="0.35">
      <c r="C10" s="10" t="s">
        <v>25</v>
      </c>
      <c r="D10" s="10" t="s">
        <v>17</v>
      </c>
      <c r="E10" s="10" t="s">
        <v>29</v>
      </c>
      <c r="F10" s="10" t="str">
        <f t="shared" si="0"/>
        <v>Executive</v>
      </c>
      <c r="G10" s="10">
        <v>8500</v>
      </c>
      <c r="H10" s="10">
        <f t="shared" si="1"/>
        <v>5100</v>
      </c>
      <c r="J10" t="e">
        <f>INDEX(C4:H12,MATCH(J6,C4:H12,0))</f>
        <v>#N/A</v>
      </c>
    </row>
    <row r="11" spans="3:14" ht="18.5" x14ac:dyDescent="0.35">
      <c r="C11" s="10" t="s">
        <v>26</v>
      </c>
      <c r="D11" s="10" t="s">
        <v>18</v>
      </c>
      <c r="E11" s="10" t="s">
        <v>30</v>
      </c>
      <c r="F11" s="10" t="str">
        <f t="shared" si="0"/>
        <v>Manager</v>
      </c>
      <c r="G11" s="10">
        <v>28000</v>
      </c>
      <c r="H11" s="10">
        <f t="shared" si="1"/>
        <v>16800</v>
      </c>
    </row>
    <row r="12" spans="3:14" ht="18.5" x14ac:dyDescent="0.35">
      <c r="C12" s="10" t="s">
        <v>27</v>
      </c>
      <c r="D12" s="10" t="s">
        <v>19</v>
      </c>
      <c r="E12" s="10" t="s">
        <v>30</v>
      </c>
      <c r="F12" s="10" t="str">
        <f>IF(G12&lt;10000,"Executive",IF(G12&lt;=15000,"Sr.Executive",IF(G12&lt;=32000,"Manager",IF(G5&lt;50000,"Sr.Executive"))))</f>
        <v>Sr.Executive</v>
      </c>
      <c r="G12" s="10">
        <v>45000</v>
      </c>
      <c r="H12" s="10">
        <f t="shared" si="1"/>
        <v>27000</v>
      </c>
    </row>
  </sheetData>
  <mergeCells count="3">
    <mergeCell ref="J5:K5"/>
    <mergeCell ref="M5:N5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3BDB-96BB-4B23-BA39-4654EC03509C}">
  <sheetPr codeName="Sheet6"/>
  <dimension ref="C4:O12"/>
  <sheetViews>
    <sheetView workbookViewId="0">
      <selection activeCell="K5" sqref="K5"/>
    </sheetView>
  </sheetViews>
  <sheetFormatPr defaultRowHeight="14.5" x14ac:dyDescent="0.35"/>
  <cols>
    <col min="3" max="3" width="16.453125" bestFit="1" customWidth="1"/>
    <col min="10" max="10" width="16.453125" bestFit="1" customWidth="1"/>
    <col min="11" max="11" width="11" bestFit="1" customWidth="1"/>
    <col min="12" max="12" width="8.453125" bestFit="1" customWidth="1"/>
    <col min="13" max="13" width="10.81640625" bestFit="1" customWidth="1"/>
    <col min="14" max="14" width="8.90625" bestFit="1" customWidth="1"/>
    <col min="15" max="15" width="5.6328125" bestFit="1" customWidth="1"/>
  </cols>
  <sheetData>
    <row r="4" spans="3:15" ht="26" x14ac:dyDescent="0.6">
      <c r="C4" s="3" t="s">
        <v>31</v>
      </c>
      <c r="D4" s="3" t="s">
        <v>32</v>
      </c>
      <c r="E4" s="3" t="s">
        <v>2</v>
      </c>
      <c r="F4" s="3" t="s">
        <v>3</v>
      </c>
      <c r="G4" s="3" t="s">
        <v>4</v>
      </c>
      <c r="H4" s="3" t="s">
        <v>5</v>
      </c>
      <c r="J4" s="3" t="s">
        <v>31</v>
      </c>
      <c r="K4" s="3" t="s">
        <v>32</v>
      </c>
      <c r="L4" s="3" t="s">
        <v>2</v>
      </c>
      <c r="M4" s="3" t="s">
        <v>3</v>
      </c>
      <c r="N4" s="3" t="s">
        <v>4</v>
      </c>
      <c r="O4" s="3" t="s">
        <v>5</v>
      </c>
    </row>
    <row r="5" spans="3:15" x14ac:dyDescent="0.35">
      <c r="C5" t="s">
        <v>20</v>
      </c>
      <c r="D5" t="s">
        <v>12</v>
      </c>
      <c r="E5" t="s">
        <v>28</v>
      </c>
      <c r="F5" t="str">
        <f>IF(G5&lt;10000,"Executive",IF(G5&lt;=15000,"Sr.Executive",IF(G5&lt;=32000,"Manager")))</f>
        <v>Executive</v>
      </c>
      <c r="G5">
        <v>7000</v>
      </c>
      <c r="H5">
        <f>IF((G5*60%)&gt;5000,G5*60%,5000)</f>
        <v>5000</v>
      </c>
      <c r="J5" t="s">
        <v>22</v>
      </c>
      <c r="K5" t="str">
        <f>_xlfn.XLOOKUP($J$5,$C$5:$C$12,D5:D12,"Not Found")</f>
        <v>EFG</v>
      </c>
      <c r="L5" t="str">
        <f t="shared" ref="L5:O5" si="0">_xlfn.XLOOKUP($J$5,$C$5:$C$12,E5:E12,"Not Found")</f>
        <v>Sales</v>
      </c>
      <c r="M5" t="str">
        <f t="shared" si="0"/>
        <v>Sr.Executive</v>
      </c>
      <c r="N5">
        <f t="shared" si="0"/>
        <v>12000</v>
      </c>
      <c r="O5">
        <f t="shared" si="0"/>
        <v>7200</v>
      </c>
    </row>
    <row r="6" spans="3:15" x14ac:dyDescent="0.35">
      <c r="C6" t="s">
        <v>21</v>
      </c>
      <c r="D6" t="s">
        <v>13</v>
      </c>
      <c r="E6" t="s">
        <v>28</v>
      </c>
      <c r="F6" t="str">
        <f t="shared" ref="F6:F11" si="1">IF(G6&lt;10000,"Executive",IF(G6&lt;=15000,"Sr.Executive",IF(G6&lt;=32000,"Manager")))</f>
        <v>Manager</v>
      </c>
      <c r="G6">
        <v>30000</v>
      </c>
      <c r="H6">
        <f t="shared" ref="H6:H12" si="2">IF((G6*60%)&gt;5000,G6*60%,5000)</f>
        <v>18000</v>
      </c>
    </row>
    <row r="7" spans="3:15" x14ac:dyDescent="0.35">
      <c r="C7" t="s">
        <v>22</v>
      </c>
      <c r="D7" t="s">
        <v>14</v>
      </c>
      <c r="E7" t="s">
        <v>28</v>
      </c>
      <c r="F7" t="str">
        <f t="shared" si="1"/>
        <v>Sr.Executive</v>
      </c>
      <c r="G7">
        <v>12000</v>
      </c>
      <c r="H7">
        <f t="shared" si="2"/>
        <v>7200</v>
      </c>
    </row>
    <row r="8" spans="3:15" x14ac:dyDescent="0.35">
      <c r="C8" t="s">
        <v>23</v>
      </c>
      <c r="D8" t="s">
        <v>15</v>
      </c>
      <c r="E8" t="s">
        <v>29</v>
      </c>
      <c r="F8" t="str">
        <f t="shared" si="1"/>
        <v>Sr.Executive</v>
      </c>
      <c r="G8">
        <v>13000</v>
      </c>
      <c r="H8">
        <f t="shared" si="2"/>
        <v>7800</v>
      </c>
    </row>
    <row r="9" spans="3:15" x14ac:dyDescent="0.35">
      <c r="C9" t="s">
        <v>24</v>
      </c>
      <c r="D9" t="s">
        <v>16</v>
      </c>
      <c r="E9" t="s">
        <v>29</v>
      </c>
      <c r="F9" t="str">
        <f t="shared" si="1"/>
        <v>Manager</v>
      </c>
      <c r="G9">
        <v>17000</v>
      </c>
      <c r="H9">
        <f t="shared" si="2"/>
        <v>10200</v>
      </c>
    </row>
    <row r="10" spans="3:15" x14ac:dyDescent="0.35">
      <c r="C10" t="s">
        <v>25</v>
      </c>
      <c r="D10" t="s">
        <v>17</v>
      </c>
      <c r="E10" t="s">
        <v>29</v>
      </c>
      <c r="F10" t="str">
        <f t="shared" si="1"/>
        <v>Executive</v>
      </c>
      <c r="G10">
        <v>8500</v>
      </c>
      <c r="H10">
        <f t="shared" si="2"/>
        <v>5100</v>
      </c>
    </row>
    <row r="11" spans="3:15" x14ac:dyDescent="0.35">
      <c r="C11" t="s">
        <v>26</v>
      </c>
      <c r="D11" t="s">
        <v>18</v>
      </c>
      <c r="E11" t="s">
        <v>30</v>
      </c>
      <c r="F11" t="str">
        <f t="shared" si="1"/>
        <v>Manager</v>
      </c>
      <c r="G11">
        <v>28000</v>
      </c>
      <c r="H11">
        <f t="shared" si="2"/>
        <v>16800</v>
      </c>
    </row>
    <row r="12" spans="3:15" x14ac:dyDescent="0.35">
      <c r="C12" t="s">
        <v>27</v>
      </c>
      <c r="D12" t="s">
        <v>19</v>
      </c>
      <c r="E12" t="s">
        <v>30</v>
      </c>
      <c r="F12" t="str">
        <f>IF(G12&lt;10000,"Executive",IF(G12&lt;=15000,"Sr.Executive",IF(G12&lt;=32000,"Manager",IF(G5&lt;50000,"Sr.Executive"))))</f>
        <v>Sr.Executive</v>
      </c>
      <c r="G12">
        <v>45000</v>
      </c>
      <c r="H12">
        <f t="shared" si="2"/>
        <v>27000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8337E-5762-4A03-9DB5-78E5AFA3F84B}">
  <sheetPr codeName="Sheet7"/>
  <dimension ref="C4:O12"/>
  <sheetViews>
    <sheetView workbookViewId="0">
      <selection activeCell="L11" sqref="L11"/>
    </sheetView>
  </sheetViews>
  <sheetFormatPr defaultRowHeight="14.5" x14ac:dyDescent="0.35"/>
  <cols>
    <col min="3" max="3" width="16.453125" bestFit="1" customWidth="1"/>
    <col min="4" max="4" width="11" bestFit="1" customWidth="1"/>
    <col min="5" max="5" width="8.453125" bestFit="1" customWidth="1"/>
    <col min="6" max="6" width="10.81640625" bestFit="1" customWidth="1"/>
    <col min="7" max="7" width="9.08984375" bestFit="1" customWidth="1"/>
    <col min="8" max="8" width="7.36328125" bestFit="1" customWidth="1"/>
    <col min="10" max="10" width="16.453125" bestFit="1" customWidth="1"/>
    <col min="11" max="11" width="11" bestFit="1" customWidth="1"/>
  </cols>
  <sheetData>
    <row r="4" spans="3:15" ht="26" x14ac:dyDescent="0.6">
      <c r="C4" s="3" t="s">
        <v>31</v>
      </c>
      <c r="D4" s="3" t="s">
        <v>32</v>
      </c>
      <c r="E4" s="3" t="s">
        <v>2</v>
      </c>
      <c r="F4" s="3" t="s">
        <v>3</v>
      </c>
      <c r="G4" s="3" t="s">
        <v>4</v>
      </c>
      <c r="H4" s="3" t="s">
        <v>5</v>
      </c>
      <c r="J4" s="3" t="s">
        <v>31</v>
      </c>
      <c r="K4" s="3" t="s">
        <v>32</v>
      </c>
      <c r="L4" s="3"/>
      <c r="M4" s="3"/>
      <c r="N4" s="3"/>
      <c r="O4" s="3"/>
    </row>
    <row r="5" spans="3:15" ht="18.5" x14ac:dyDescent="0.45">
      <c r="C5" s="2" t="s">
        <v>20</v>
      </c>
      <c r="D5" s="2" t="s">
        <v>12</v>
      </c>
      <c r="E5" s="2" t="s">
        <v>28</v>
      </c>
      <c r="F5" s="2" t="str">
        <f>IF(G5&lt;10000,"Executive",IF(G5&lt;=15000,"Sr.Executive",IF(G5&lt;=32000,"Manager")))</f>
        <v>Executive</v>
      </c>
      <c r="G5" s="2">
        <v>7000</v>
      </c>
      <c r="H5" s="2">
        <f>IF((G5*60%)&gt;5000,G5*60%,5000)</f>
        <v>5000</v>
      </c>
      <c r="J5" t="s">
        <v>21</v>
      </c>
      <c r="K5" t="str">
        <f>DGET($C$4:$H$12,K4,$J$4:$J$5)</f>
        <v>BCD</v>
      </c>
    </row>
    <row r="6" spans="3:15" ht="18.5" x14ac:dyDescent="0.45">
      <c r="C6" s="2" t="s">
        <v>21</v>
      </c>
      <c r="D6" s="2" t="s">
        <v>13</v>
      </c>
      <c r="E6" s="2" t="s">
        <v>28</v>
      </c>
      <c r="F6" s="2" t="str">
        <f t="shared" ref="F6:F11" si="0">IF(G6&lt;10000,"Executive",IF(G6&lt;=15000,"Sr.Executive",IF(G6&lt;=32000,"Manager")))</f>
        <v>Manager</v>
      </c>
      <c r="G6" s="2">
        <v>30000</v>
      </c>
      <c r="H6" s="2">
        <f t="shared" ref="H6:H12" si="1">IF((G6*60%)&gt;5000,G6*60%,5000)</f>
        <v>18000</v>
      </c>
    </row>
    <row r="7" spans="3:15" ht="26" x14ac:dyDescent="0.6">
      <c r="C7" s="2" t="s">
        <v>22</v>
      </c>
      <c r="D7" s="2" t="s">
        <v>14</v>
      </c>
      <c r="E7" s="2" t="s">
        <v>28</v>
      </c>
      <c r="F7" s="2" t="str">
        <f t="shared" si="0"/>
        <v>Sr.Executive</v>
      </c>
      <c r="G7" s="2">
        <v>12000</v>
      </c>
      <c r="H7" s="2">
        <f t="shared" si="1"/>
        <v>7200</v>
      </c>
      <c r="J7" s="3" t="s">
        <v>31</v>
      </c>
      <c r="K7" s="3" t="s">
        <v>2</v>
      </c>
      <c r="L7" s="3"/>
    </row>
    <row r="8" spans="3:15" ht="18.5" x14ac:dyDescent="0.45">
      <c r="C8" s="2" t="s">
        <v>23</v>
      </c>
      <c r="D8" s="2" t="s">
        <v>15</v>
      </c>
      <c r="E8" s="2" t="s">
        <v>29</v>
      </c>
      <c r="F8" s="2" t="str">
        <f t="shared" si="0"/>
        <v>Sr.Executive</v>
      </c>
      <c r="G8" s="2">
        <v>13000</v>
      </c>
      <c r="H8" s="2">
        <f t="shared" si="1"/>
        <v>7800</v>
      </c>
      <c r="J8" t="s">
        <v>21</v>
      </c>
      <c r="K8" t="str">
        <f>DGET(C4:H12, K7,J7:J8)</f>
        <v>Sales</v>
      </c>
    </row>
    <row r="9" spans="3:15" ht="18.5" x14ac:dyDescent="0.45">
      <c r="C9" s="2" t="s">
        <v>24</v>
      </c>
      <c r="D9" s="2" t="s">
        <v>16</v>
      </c>
      <c r="E9" s="2" t="s">
        <v>29</v>
      </c>
      <c r="F9" s="2" t="str">
        <f t="shared" si="0"/>
        <v>Manager</v>
      </c>
      <c r="G9" s="2">
        <v>17000</v>
      </c>
      <c r="H9" s="2">
        <f t="shared" si="1"/>
        <v>10200</v>
      </c>
    </row>
    <row r="10" spans="3:15" ht="26" x14ac:dyDescent="0.6">
      <c r="C10" s="2" t="s">
        <v>25</v>
      </c>
      <c r="D10" s="2" t="s">
        <v>17</v>
      </c>
      <c r="E10" s="2" t="s">
        <v>29</v>
      </c>
      <c r="F10" s="2" t="str">
        <f t="shared" si="0"/>
        <v>Executive</v>
      </c>
      <c r="G10" s="2">
        <v>8500</v>
      </c>
      <c r="H10" s="2">
        <f t="shared" si="1"/>
        <v>5100</v>
      </c>
      <c r="J10" s="3" t="s">
        <v>31</v>
      </c>
      <c r="K10" s="3" t="s">
        <v>32</v>
      </c>
      <c r="L10" s="3" t="s">
        <v>2</v>
      </c>
      <c r="M10" s="3" t="s">
        <v>3</v>
      </c>
      <c r="N10" s="3" t="s">
        <v>4</v>
      </c>
      <c r="O10" s="3" t="s">
        <v>5</v>
      </c>
    </row>
    <row r="11" spans="3:15" ht="18.5" x14ac:dyDescent="0.45">
      <c r="C11" s="2" t="s">
        <v>26</v>
      </c>
      <c r="D11" s="2" t="s">
        <v>18</v>
      </c>
      <c r="E11" s="2" t="s">
        <v>30</v>
      </c>
      <c r="F11" s="2" t="str">
        <f t="shared" si="0"/>
        <v>Manager</v>
      </c>
      <c r="G11" s="2">
        <v>28000</v>
      </c>
      <c r="H11" s="2">
        <f t="shared" si="1"/>
        <v>16800</v>
      </c>
      <c r="J11" t="s">
        <v>25</v>
      </c>
      <c r="K11" t="str">
        <f>DGET($C$4:$H$12,K10,J10:J11)</f>
        <v>KLM</v>
      </c>
      <c r="L11" t="str">
        <f>DGET($C$4:$H$12,L10,$J$10:$K$11)</f>
        <v>IT</v>
      </c>
      <c r="M11" t="str">
        <f t="shared" ref="M11:O11" si="2">DGET($C$4:$H$12,M10,$J$10:$K$11)</f>
        <v>Executive</v>
      </c>
      <c r="N11">
        <f t="shared" si="2"/>
        <v>8500</v>
      </c>
      <c r="O11">
        <f t="shared" si="2"/>
        <v>5100</v>
      </c>
    </row>
    <row r="12" spans="3:15" ht="18.5" x14ac:dyDescent="0.45">
      <c r="C12" s="2" t="s">
        <v>27</v>
      </c>
      <c r="D12" s="2" t="s">
        <v>19</v>
      </c>
      <c r="E12" s="2" t="s">
        <v>30</v>
      </c>
      <c r="F12" s="2" t="str">
        <f>IF(G12&lt;10000,"Executive",IF(G12&lt;=15000,"Sr.Executive",IF(G12&lt;=32000,"Manager",IF(G5&lt;50000,"Sr.Executive"))))</f>
        <v>Sr.Executive</v>
      </c>
      <c r="G12" s="2">
        <v>45000</v>
      </c>
      <c r="H12" s="2">
        <f t="shared" si="1"/>
        <v>27000</v>
      </c>
    </row>
  </sheetData>
  <dataValidations count="1">
    <dataValidation type="list" allowBlank="1" showInputMessage="1" showErrorMessage="1" sqref="J8 J11" xr:uid="{9FBC7454-8D42-4425-9152-17E805381666}">
      <formula1>$C$5:$C$12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F8F0-862A-40DE-AC11-932B3B5E8FA7}">
  <sheetPr codeName="Sheet8"/>
  <dimension ref="A1:D11"/>
  <sheetViews>
    <sheetView workbookViewId="0">
      <selection activeCell="G9" sqref="G9"/>
    </sheetView>
  </sheetViews>
  <sheetFormatPr defaultRowHeight="14.5" x14ac:dyDescent="0.35"/>
  <cols>
    <col min="1" max="1" width="4.453125" bestFit="1" customWidth="1"/>
    <col min="2" max="2" width="16.36328125" bestFit="1" customWidth="1"/>
    <col min="3" max="3" width="8.6328125" bestFit="1" customWidth="1"/>
    <col min="4" max="4" width="27.08984375" bestFit="1" customWidth="1"/>
  </cols>
  <sheetData>
    <row r="1" spans="1:4" ht="23.5" x14ac:dyDescent="0.55000000000000004">
      <c r="A1" s="7" t="s">
        <v>43</v>
      </c>
      <c r="B1" s="7" t="s">
        <v>44</v>
      </c>
      <c r="C1" s="7" t="s">
        <v>45</v>
      </c>
      <c r="D1" s="7" t="s">
        <v>46</v>
      </c>
    </row>
    <row r="2" spans="1:4" ht="23.5" x14ac:dyDescent="0.55000000000000004">
      <c r="A2" s="7">
        <v>1</v>
      </c>
      <c r="B2" s="8">
        <v>46224</v>
      </c>
      <c r="C2" s="9">
        <v>0.35416666666666669</v>
      </c>
      <c r="D2" s="9" t="s">
        <v>47</v>
      </c>
    </row>
    <row r="3" spans="1:4" ht="23.5" x14ac:dyDescent="0.55000000000000004">
      <c r="A3" s="7">
        <v>2</v>
      </c>
      <c r="B3" s="8">
        <v>46224</v>
      </c>
      <c r="C3" s="9">
        <v>0.38541666666666669</v>
      </c>
      <c r="D3" s="9" t="s">
        <v>48</v>
      </c>
    </row>
    <row r="4" spans="1:4" ht="23.5" x14ac:dyDescent="0.55000000000000004">
      <c r="A4" s="7">
        <v>3</v>
      </c>
      <c r="B4" s="8">
        <v>46224</v>
      </c>
      <c r="C4" s="9">
        <v>0.41666666666666669</v>
      </c>
      <c r="D4" s="9" t="s">
        <v>49</v>
      </c>
    </row>
    <row r="5" spans="1:4" ht="23.5" x14ac:dyDescent="0.55000000000000004">
      <c r="A5" s="7">
        <v>4</v>
      </c>
      <c r="B5" s="8">
        <v>46224</v>
      </c>
      <c r="C5" s="9">
        <v>0.48958333333333331</v>
      </c>
      <c r="D5" s="9" t="s">
        <v>50</v>
      </c>
    </row>
    <row r="6" spans="1:4" ht="23.5" x14ac:dyDescent="0.55000000000000004">
      <c r="A6" s="7">
        <v>5</v>
      </c>
      <c r="B6" s="8">
        <v>46224</v>
      </c>
      <c r="C6" s="9">
        <v>0.51388888888888884</v>
      </c>
      <c r="D6" s="9" t="s">
        <v>51</v>
      </c>
    </row>
    <row r="7" spans="1:4" ht="23.5" x14ac:dyDescent="0.55000000000000004">
      <c r="A7" s="7">
        <v>6</v>
      </c>
      <c r="B7" s="8">
        <v>46224</v>
      </c>
      <c r="C7" s="9">
        <v>4.5138888888888888E-2</v>
      </c>
      <c r="D7" s="9" t="s">
        <v>52</v>
      </c>
    </row>
    <row r="8" spans="1:4" ht="23.5" x14ac:dyDescent="0.55000000000000004">
      <c r="A8" s="7">
        <v>7</v>
      </c>
      <c r="B8" s="8">
        <v>46224</v>
      </c>
      <c r="C8" s="9">
        <v>0.1111111111111111</v>
      </c>
      <c r="D8" s="9" t="s">
        <v>53</v>
      </c>
    </row>
    <row r="9" spans="1:4" ht="23.5" x14ac:dyDescent="0.55000000000000004">
      <c r="A9" s="7">
        <v>8</v>
      </c>
      <c r="B9" s="8">
        <v>46224</v>
      </c>
      <c r="C9" s="9">
        <v>0.14583333333333334</v>
      </c>
      <c r="D9" s="9" t="s">
        <v>54</v>
      </c>
    </row>
    <row r="10" spans="1:4" ht="23.5" x14ac:dyDescent="0.55000000000000004">
      <c r="A10" s="7">
        <v>9</v>
      </c>
      <c r="B10" s="8">
        <v>46224</v>
      </c>
      <c r="C10" s="9">
        <v>0.1736111111111111</v>
      </c>
      <c r="D10" s="9" t="s">
        <v>55</v>
      </c>
    </row>
    <row r="11" spans="1:4" ht="23.5" x14ac:dyDescent="0.55000000000000004">
      <c r="A11" s="7">
        <v>10</v>
      </c>
      <c r="B11" s="8">
        <v>46224</v>
      </c>
      <c r="C11" s="9">
        <v>0.20833333333333334</v>
      </c>
      <c r="D11" s="9" t="s">
        <v>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A29C-05B7-46C6-A35D-440EBFA897B7}">
  <sheetPr codeName="Sheet9"/>
  <dimension ref="A1:E36"/>
  <sheetViews>
    <sheetView workbookViewId="0">
      <selection activeCell="J5" sqref="J5"/>
    </sheetView>
  </sheetViews>
  <sheetFormatPr defaultRowHeight="14.5" x14ac:dyDescent="0.35"/>
  <cols>
    <col min="1" max="1" width="5.36328125" bestFit="1" customWidth="1"/>
    <col min="2" max="2" width="27" customWidth="1"/>
    <col min="3" max="3" width="19.81640625" bestFit="1" customWidth="1"/>
    <col min="4" max="4" width="17.26953125" bestFit="1" customWidth="1"/>
    <col min="5" max="5" width="17.81640625" bestFit="1" customWidth="1"/>
  </cols>
  <sheetData>
    <row r="1" spans="1:5" ht="26" x14ac:dyDescent="0.6">
      <c r="A1" s="18" t="s">
        <v>43</v>
      </c>
      <c r="B1" s="18" t="s">
        <v>1</v>
      </c>
      <c r="C1" s="18" t="s">
        <v>118</v>
      </c>
      <c r="D1" s="18" t="s">
        <v>119</v>
      </c>
      <c r="E1" s="18" t="s">
        <v>120</v>
      </c>
    </row>
    <row r="2" spans="1:5" ht="21" x14ac:dyDescent="0.5">
      <c r="A2" s="15">
        <v>101</v>
      </c>
      <c r="B2" s="15" t="s">
        <v>139</v>
      </c>
      <c r="C2" s="15" t="s">
        <v>121</v>
      </c>
      <c r="D2" s="15" t="s">
        <v>122</v>
      </c>
      <c r="E2" s="17">
        <v>46037</v>
      </c>
    </row>
    <row r="3" spans="1:5" ht="21" x14ac:dyDescent="0.5">
      <c r="A3" s="15">
        <v>102</v>
      </c>
      <c r="B3" s="15" t="s">
        <v>140</v>
      </c>
      <c r="C3" s="15" t="s">
        <v>123</v>
      </c>
      <c r="D3" s="15" t="s">
        <v>124</v>
      </c>
      <c r="E3" s="17">
        <v>46073</v>
      </c>
    </row>
    <row r="4" spans="1:5" ht="21" x14ac:dyDescent="0.5">
      <c r="A4" s="15">
        <v>103</v>
      </c>
      <c r="B4" s="15" t="s">
        <v>141</v>
      </c>
      <c r="C4" s="15" t="s">
        <v>37</v>
      </c>
      <c r="D4" s="15" t="s">
        <v>138</v>
      </c>
      <c r="E4" s="17">
        <v>46047</v>
      </c>
    </row>
    <row r="5" spans="1:5" ht="21" x14ac:dyDescent="0.5">
      <c r="A5" s="15">
        <v>104</v>
      </c>
      <c r="B5" s="15" t="s">
        <v>142</v>
      </c>
      <c r="C5" s="15" t="s">
        <v>121</v>
      </c>
      <c r="D5" s="15" t="s">
        <v>126</v>
      </c>
      <c r="E5" s="17">
        <v>46117</v>
      </c>
    </row>
    <row r="6" spans="1:5" ht="21" x14ac:dyDescent="0.5">
      <c r="A6" s="15">
        <v>105</v>
      </c>
      <c r="B6" s="15" t="s">
        <v>127</v>
      </c>
      <c r="C6" s="15" t="s">
        <v>37</v>
      </c>
      <c r="D6" s="15" t="s">
        <v>128</v>
      </c>
      <c r="E6" s="17">
        <v>46067</v>
      </c>
    </row>
    <row r="7" spans="1:5" ht="21" x14ac:dyDescent="0.5">
      <c r="A7" s="15">
        <v>106</v>
      </c>
      <c r="B7" s="15" t="s">
        <v>143</v>
      </c>
      <c r="C7" s="15" t="s">
        <v>125</v>
      </c>
      <c r="D7" s="15" t="s">
        <v>129</v>
      </c>
      <c r="E7" s="17">
        <v>46052</v>
      </c>
    </row>
    <row r="8" spans="1:5" ht="21" x14ac:dyDescent="0.5">
      <c r="A8" s="15">
        <v>107</v>
      </c>
      <c r="B8" s="15" t="s">
        <v>144</v>
      </c>
      <c r="C8" s="15" t="s">
        <v>123</v>
      </c>
      <c r="D8" s="15" t="s">
        <v>138</v>
      </c>
      <c r="E8" s="17">
        <v>46124</v>
      </c>
    </row>
    <row r="9" spans="1:5" ht="21" x14ac:dyDescent="0.5">
      <c r="A9" s="15">
        <v>108</v>
      </c>
      <c r="B9" s="15" t="s">
        <v>145</v>
      </c>
      <c r="C9" s="15" t="s">
        <v>37</v>
      </c>
      <c r="D9" s="15" t="s">
        <v>130</v>
      </c>
      <c r="E9" s="17">
        <v>46081</v>
      </c>
    </row>
    <row r="10" spans="1:5" ht="21" x14ac:dyDescent="0.5">
      <c r="A10" s="15">
        <v>109</v>
      </c>
      <c r="B10" s="15" t="s">
        <v>146</v>
      </c>
      <c r="C10" s="15" t="s">
        <v>121</v>
      </c>
      <c r="D10" s="15" t="s">
        <v>131</v>
      </c>
      <c r="E10" s="17">
        <v>46096</v>
      </c>
    </row>
    <row r="11" spans="1:5" ht="21" x14ac:dyDescent="0.5">
      <c r="A11" s="15">
        <v>110</v>
      </c>
      <c r="B11" s="15" t="s">
        <v>147</v>
      </c>
      <c r="C11" s="15" t="s">
        <v>123</v>
      </c>
      <c r="D11" s="15" t="s">
        <v>132</v>
      </c>
      <c r="E11" s="17">
        <v>46113</v>
      </c>
    </row>
    <row r="12" spans="1:5" ht="21" x14ac:dyDescent="0.5">
      <c r="A12" s="15">
        <v>111</v>
      </c>
      <c r="B12" s="15" t="s">
        <v>148</v>
      </c>
      <c r="C12" s="15" t="s">
        <v>125</v>
      </c>
      <c r="D12" s="15" t="s">
        <v>138</v>
      </c>
      <c r="E12" s="17">
        <v>46063</v>
      </c>
    </row>
    <row r="13" spans="1:5" ht="21" x14ac:dyDescent="0.5">
      <c r="A13" s="15">
        <v>112</v>
      </c>
      <c r="B13" s="15" t="s">
        <v>149</v>
      </c>
      <c r="C13" s="15" t="s">
        <v>121</v>
      </c>
      <c r="D13" s="15" t="s">
        <v>138</v>
      </c>
      <c r="E13" s="17">
        <v>46109</v>
      </c>
    </row>
    <row r="14" spans="1:5" ht="21" x14ac:dyDescent="0.5">
      <c r="A14" s="15">
        <v>113</v>
      </c>
      <c r="B14" s="15" t="s">
        <v>150</v>
      </c>
      <c r="C14" s="15" t="s">
        <v>37</v>
      </c>
      <c r="D14" s="15" t="s">
        <v>133</v>
      </c>
      <c r="E14" s="17">
        <v>46034</v>
      </c>
    </row>
    <row r="15" spans="1:5" ht="21" x14ac:dyDescent="0.5">
      <c r="A15" s="15">
        <v>114</v>
      </c>
      <c r="B15" s="15" t="s">
        <v>151</v>
      </c>
      <c r="C15" s="15" t="s">
        <v>125</v>
      </c>
      <c r="D15" s="15" t="s">
        <v>134</v>
      </c>
      <c r="E15" s="17">
        <v>46075</v>
      </c>
    </row>
    <row r="16" spans="1:5" ht="21" x14ac:dyDescent="0.5">
      <c r="A16" s="15">
        <v>115</v>
      </c>
      <c r="B16" s="15" t="s">
        <v>152</v>
      </c>
      <c r="C16" s="15" t="s">
        <v>37</v>
      </c>
      <c r="D16" s="15" t="s">
        <v>135</v>
      </c>
      <c r="E16" s="17">
        <v>46030</v>
      </c>
    </row>
    <row r="17" spans="1:5" ht="21" x14ac:dyDescent="0.5">
      <c r="A17" s="15">
        <v>116</v>
      </c>
      <c r="B17" s="15" t="s">
        <v>153</v>
      </c>
      <c r="C17" s="15" t="s">
        <v>123</v>
      </c>
      <c r="D17" s="15" t="s">
        <v>136</v>
      </c>
      <c r="E17" s="17">
        <v>46127</v>
      </c>
    </row>
    <row r="18" spans="1:5" ht="21" x14ac:dyDescent="0.5">
      <c r="A18" s="15">
        <v>117</v>
      </c>
      <c r="B18" s="15" t="s">
        <v>154</v>
      </c>
      <c r="C18" s="15" t="s">
        <v>121</v>
      </c>
      <c r="D18" s="15" t="s">
        <v>137</v>
      </c>
      <c r="E18" s="17">
        <v>46071</v>
      </c>
    </row>
    <row r="22" spans="1:5" ht="21" x14ac:dyDescent="0.5">
      <c r="A22" s="15"/>
      <c r="B22" s="15"/>
      <c r="C22" s="15"/>
      <c r="D22" s="15"/>
      <c r="E22" s="15"/>
    </row>
    <row r="23" spans="1:5" ht="21" x14ac:dyDescent="0.5">
      <c r="A23" s="15"/>
      <c r="B23" s="15"/>
      <c r="C23" s="15"/>
      <c r="D23" s="15"/>
      <c r="E23" s="15"/>
    </row>
    <row r="24" spans="1:5" ht="21" x14ac:dyDescent="0.5">
      <c r="A24" s="15"/>
      <c r="B24" s="15"/>
      <c r="C24" s="15"/>
      <c r="D24" s="15"/>
      <c r="E24" s="15"/>
    </row>
    <row r="25" spans="1:5" ht="21" x14ac:dyDescent="0.5">
      <c r="A25" s="15"/>
      <c r="B25" s="15"/>
      <c r="C25" s="15"/>
      <c r="D25" s="15"/>
      <c r="E25" s="15"/>
    </row>
    <row r="26" spans="1:5" ht="21" x14ac:dyDescent="0.5">
      <c r="A26" s="15"/>
      <c r="B26" s="15"/>
      <c r="C26" s="15"/>
      <c r="D26" s="15"/>
      <c r="E26" s="15"/>
    </row>
    <row r="27" spans="1:5" ht="21" x14ac:dyDescent="0.5">
      <c r="A27" s="15"/>
      <c r="B27" s="15"/>
      <c r="C27" s="15"/>
      <c r="D27" s="15"/>
      <c r="E27" s="15"/>
    </row>
    <row r="28" spans="1:5" ht="21" x14ac:dyDescent="0.5">
      <c r="A28" s="15"/>
      <c r="B28" s="15"/>
      <c r="C28" s="15"/>
      <c r="D28" s="15"/>
      <c r="E28" s="15"/>
    </row>
    <row r="29" spans="1:5" ht="21" x14ac:dyDescent="0.5">
      <c r="A29" s="15"/>
      <c r="B29" s="15"/>
      <c r="C29" s="15"/>
      <c r="D29" s="15"/>
      <c r="E29" s="15"/>
    </row>
    <row r="30" spans="1:5" ht="21" x14ac:dyDescent="0.5">
      <c r="A30" s="15"/>
      <c r="B30" s="15"/>
      <c r="C30" s="15"/>
      <c r="D30" s="15"/>
      <c r="E30" s="15"/>
    </row>
    <row r="31" spans="1:5" ht="21" x14ac:dyDescent="0.5">
      <c r="A31" s="15"/>
      <c r="B31" s="15"/>
      <c r="C31" s="15"/>
      <c r="D31" s="15"/>
      <c r="E31" s="15"/>
    </row>
    <row r="32" spans="1:5" ht="21" x14ac:dyDescent="0.5">
      <c r="A32" s="15"/>
      <c r="B32" s="15"/>
      <c r="C32" s="15"/>
      <c r="D32" s="15"/>
      <c r="E32" s="15"/>
    </row>
    <row r="33" spans="1:5" ht="21" x14ac:dyDescent="0.5">
      <c r="A33" s="15"/>
      <c r="B33" s="15"/>
      <c r="C33" s="15"/>
      <c r="D33" s="15"/>
      <c r="E33" s="15"/>
    </row>
    <row r="34" spans="1:5" ht="21" x14ac:dyDescent="0.5">
      <c r="A34" s="15"/>
      <c r="B34" s="15"/>
      <c r="C34" s="15"/>
      <c r="D34" s="15"/>
      <c r="E34" s="15"/>
    </row>
    <row r="35" spans="1:5" ht="21" x14ac:dyDescent="0.5">
      <c r="A35" s="15"/>
      <c r="B35" s="15"/>
      <c r="C35" s="15"/>
      <c r="D35" s="15"/>
      <c r="E35" s="15"/>
    </row>
    <row r="36" spans="1:5" ht="21" x14ac:dyDescent="0.5">
      <c r="A36" s="15"/>
      <c r="B36" s="15"/>
      <c r="C36" s="15"/>
      <c r="D36" s="15"/>
      <c r="E36" s="1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D895-DE7B-4DD7-80B6-B362479F7FF2}">
  <sheetPr codeName="Sheet10"/>
  <dimension ref="D4:M12"/>
  <sheetViews>
    <sheetView workbookViewId="0">
      <selection activeCell="K15" sqref="K15"/>
    </sheetView>
  </sheetViews>
  <sheetFormatPr defaultRowHeight="14.5" x14ac:dyDescent="0.35"/>
  <cols>
    <col min="4" max="4" width="16.453125" bestFit="1" customWidth="1"/>
    <col min="5" max="5" width="11" bestFit="1" customWidth="1"/>
    <col min="6" max="6" width="8.453125" bestFit="1" customWidth="1"/>
    <col min="7" max="7" width="10.81640625" bestFit="1" customWidth="1"/>
    <col min="8" max="8" width="8.90625" bestFit="1" customWidth="1"/>
    <col min="9" max="9" width="5.81640625" bestFit="1" customWidth="1"/>
    <col min="11" max="11" width="16.453125" bestFit="1" customWidth="1"/>
    <col min="12" max="12" width="10.1796875" bestFit="1" customWidth="1"/>
  </cols>
  <sheetData>
    <row r="4" spans="4:13" ht="26" x14ac:dyDescent="0.6">
      <c r="D4" s="3" t="s">
        <v>31</v>
      </c>
      <c r="E4" s="3" t="s">
        <v>32</v>
      </c>
      <c r="F4" s="3" t="s">
        <v>2</v>
      </c>
      <c r="G4" s="3" t="s">
        <v>3</v>
      </c>
      <c r="H4" s="3" t="s">
        <v>4</v>
      </c>
      <c r="I4" s="3" t="s">
        <v>5</v>
      </c>
      <c r="K4" s="3" t="s">
        <v>31</v>
      </c>
      <c r="L4" s="3" t="s">
        <v>1</v>
      </c>
      <c r="M4" s="3" t="s">
        <v>2</v>
      </c>
    </row>
    <row r="5" spans="4:13" x14ac:dyDescent="0.35">
      <c r="D5" t="s">
        <v>20</v>
      </c>
      <c r="E5" t="s">
        <v>12</v>
      </c>
      <c r="F5" t="s">
        <v>28</v>
      </c>
      <c r="G5" t="str">
        <f>IF(H5&lt;10000,"Executive",IF(H5&lt;=15000,"Sr.Executive",IF(H5&lt;=32000,"Manager")))</f>
        <v>Executive</v>
      </c>
      <c r="H5">
        <v>7000</v>
      </c>
      <c r="I5">
        <f>IF((H5*60%)&gt;5000,H5*60%,5000)</f>
        <v>5000</v>
      </c>
      <c r="K5" t="s">
        <v>21</v>
      </c>
      <c r="L5" t="s">
        <v>12</v>
      </c>
      <c r="M5" t="s">
        <v>28</v>
      </c>
    </row>
    <row r="6" spans="4:13" x14ac:dyDescent="0.35">
      <c r="D6" t="s">
        <v>21</v>
      </c>
      <c r="E6" t="s">
        <v>13</v>
      </c>
      <c r="F6" t="s">
        <v>28</v>
      </c>
      <c r="G6" t="str">
        <f t="shared" ref="G6:G11" si="0">IF(H6&lt;10000,"Executive",IF(H6&lt;=15000,"Sr.Executive",IF(H6&lt;=32000,"Manager")))</f>
        <v>Manager</v>
      </c>
      <c r="H6">
        <v>30000</v>
      </c>
      <c r="I6">
        <f t="shared" ref="I6:I12" si="1">IF((H6*60%)&gt;5000,H6*60%,5000)</f>
        <v>18000</v>
      </c>
    </row>
    <row r="7" spans="4:13" x14ac:dyDescent="0.35">
      <c r="D7" t="s">
        <v>22</v>
      </c>
      <c r="E7" t="s">
        <v>14</v>
      </c>
      <c r="F7" t="s">
        <v>28</v>
      </c>
      <c r="G7" t="str">
        <f t="shared" si="0"/>
        <v>Sr.Executive</v>
      </c>
      <c r="H7">
        <v>12000</v>
      </c>
      <c r="I7">
        <f t="shared" si="1"/>
        <v>7200</v>
      </c>
    </row>
    <row r="8" spans="4:13" x14ac:dyDescent="0.35">
      <c r="D8" t="s">
        <v>23</v>
      </c>
      <c r="E8" t="s">
        <v>15</v>
      </c>
      <c r="F8" t="s">
        <v>29</v>
      </c>
      <c r="G8" t="str">
        <f t="shared" si="0"/>
        <v>Sr.Executive</v>
      </c>
      <c r="H8">
        <v>13000</v>
      </c>
      <c r="I8">
        <f t="shared" si="1"/>
        <v>7800</v>
      </c>
    </row>
    <row r="9" spans="4:13" x14ac:dyDescent="0.35">
      <c r="D9" t="s">
        <v>24</v>
      </c>
      <c r="E9" t="s">
        <v>16</v>
      </c>
      <c r="F9" t="s">
        <v>29</v>
      </c>
      <c r="G9" t="str">
        <f t="shared" si="0"/>
        <v>Manager</v>
      </c>
      <c r="H9">
        <v>17000</v>
      </c>
      <c r="I9">
        <f t="shared" si="1"/>
        <v>10200</v>
      </c>
    </row>
    <row r="10" spans="4:13" x14ac:dyDescent="0.35">
      <c r="D10" t="s">
        <v>25</v>
      </c>
      <c r="E10" t="s">
        <v>17</v>
      </c>
      <c r="F10" t="s">
        <v>29</v>
      </c>
      <c r="G10" t="str">
        <f t="shared" si="0"/>
        <v>Executive</v>
      </c>
      <c r="H10">
        <v>8500</v>
      </c>
      <c r="I10">
        <f t="shared" si="1"/>
        <v>5100</v>
      </c>
    </row>
    <row r="11" spans="4:13" x14ac:dyDescent="0.35">
      <c r="D11" t="s">
        <v>26</v>
      </c>
      <c r="E11" t="s">
        <v>18</v>
      </c>
      <c r="F11" t="s">
        <v>30</v>
      </c>
      <c r="G11" t="str">
        <f t="shared" si="0"/>
        <v>Manager</v>
      </c>
      <c r="H11">
        <v>28000</v>
      </c>
      <c r="I11">
        <f t="shared" si="1"/>
        <v>16800</v>
      </c>
    </row>
    <row r="12" spans="4:13" x14ac:dyDescent="0.35">
      <c r="D12" t="s">
        <v>27</v>
      </c>
      <c r="E12" t="s">
        <v>19</v>
      </c>
      <c r="F12" t="s">
        <v>30</v>
      </c>
      <c r="G12" t="str">
        <f>IF(H12&lt;10000,"Executive",IF(H12&lt;=15000,"Sr.Executive",IF(H12&lt;=32000,"Manager",IF(H5&lt;50000,"Sr.Executive"))))</f>
        <v>Sr.Executive</v>
      </c>
      <c r="H12">
        <v>45000</v>
      </c>
      <c r="I12">
        <f t="shared" si="1"/>
        <v>27000</v>
      </c>
    </row>
  </sheetData>
  <conditionalFormatting sqref="D4:I12">
    <cfRule type="expression" dxfId="8" priority="1">
      <formula>$M$5=D$5</formula>
    </cfRule>
    <cfRule type="expression" dxfId="7" priority="2">
      <formula>$L$5=D$5</formula>
    </cfRule>
    <cfRule type="expression" dxfId="6" priority="7">
      <formula>$K$5=$D4</formula>
    </cfRule>
  </conditionalFormatting>
  <dataValidations count="1">
    <dataValidation type="list" allowBlank="1" showInputMessage="1" showErrorMessage="1" sqref="K12 K5" xr:uid="{6BF6C3C6-2DD7-4F4A-A645-294448EBFBD5}">
      <formula1>$D$5:$D$12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0D22A-E2F3-420B-AC25-AEDCB00A5947}">
  <sheetPr codeName="Sheet11"/>
  <dimension ref="D5:P13"/>
  <sheetViews>
    <sheetView topLeftCell="B4" workbookViewId="0">
      <selection activeCell="K15" sqref="K15"/>
    </sheetView>
  </sheetViews>
  <sheetFormatPr defaultRowHeight="14.5" x14ac:dyDescent="0.35"/>
  <cols>
    <col min="4" max="4" width="16.453125" bestFit="1" customWidth="1"/>
    <col min="5" max="5" width="11" bestFit="1" customWidth="1"/>
    <col min="6" max="6" width="8.453125" bestFit="1" customWidth="1"/>
    <col min="7" max="7" width="13.7265625" bestFit="1" customWidth="1"/>
    <col min="8" max="8" width="8.90625" bestFit="1" customWidth="1"/>
    <col min="9" max="9" width="7.36328125" bestFit="1" customWidth="1"/>
    <col min="11" max="11" width="16.453125" bestFit="1" customWidth="1"/>
    <col min="12" max="12" width="11" bestFit="1" customWidth="1"/>
    <col min="14" max="14" width="10.81640625" bestFit="1" customWidth="1"/>
  </cols>
  <sheetData>
    <row r="5" spans="4:16" ht="26" x14ac:dyDescent="0.6">
      <c r="D5" s="3" t="s">
        <v>31</v>
      </c>
      <c r="E5" s="3" t="s">
        <v>32</v>
      </c>
      <c r="F5" s="3" t="s">
        <v>2</v>
      </c>
      <c r="G5" s="3" t="s">
        <v>3</v>
      </c>
      <c r="H5" s="3" t="s">
        <v>4</v>
      </c>
      <c r="I5" s="3" t="s">
        <v>5</v>
      </c>
      <c r="K5" s="3" t="s">
        <v>31</v>
      </c>
      <c r="L5" s="3" t="s">
        <v>32</v>
      </c>
    </row>
    <row r="6" spans="4:16" ht="18.5" x14ac:dyDescent="0.45">
      <c r="D6" s="2" t="s">
        <v>20</v>
      </c>
      <c r="E6" s="2" t="s">
        <v>12</v>
      </c>
      <c r="F6" s="2" t="s">
        <v>28</v>
      </c>
      <c r="G6" s="2" t="str">
        <f>IF(H6&lt;10000,"Executive",IF(H6&lt;=15000,"Sr.Executive",IF(H6&lt;=32000,"Manager")))</f>
        <v>Executive</v>
      </c>
      <c r="H6" s="2">
        <v>7000</v>
      </c>
      <c r="I6" s="2">
        <f>IF((H6*60%)&gt;5000,H6*60%,5000)</f>
        <v>5000</v>
      </c>
      <c r="K6" t="s">
        <v>21</v>
      </c>
      <c r="L6" t="str">
        <f>INDEX(D5:I13,MATCH(K6,D5:D13,0),MATCH(L5,D5:I5,0))</f>
        <v>BCD</v>
      </c>
    </row>
    <row r="7" spans="4:16" ht="18.5" x14ac:dyDescent="0.45">
      <c r="D7" s="2" t="s">
        <v>21</v>
      </c>
      <c r="E7" s="2" t="s">
        <v>13</v>
      </c>
      <c r="F7" s="2" t="s">
        <v>28</v>
      </c>
      <c r="G7" s="2" t="str">
        <f t="shared" ref="G7:G12" si="0">IF(H7&lt;10000,"Executive",IF(H7&lt;=15000,"Sr.Executive",IF(H7&lt;=32000,"Manager")))</f>
        <v>Manager</v>
      </c>
      <c r="H7" s="2">
        <v>30000</v>
      </c>
      <c r="I7" s="2">
        <f t="shared" ref="I7:I13" si="1">IF((H7*60%)&gt;5000,H7*60%,5000)</f>
        <v>18000</v>
      </c>
    </row>
    <row r="8" spans="4:16" ht="26" x14ac:dyDescent="0.6">
      <c r="D8" s="2" t="s">
        <v>22</v>
      </c>
      <c r="E8" s="2" t="s">
        <v>14</v>
      </c>
      <c r="F8" s="2" t="s">
        <v>28</v>
      </c>
      <c r="G8" s="2" t="str">
        <f t="shared" si="0"/>
        <v>Sr.Executive</v>
      </c>
      <c r="H8" s="2">
        <v>12000</v>
      </c>
      <c r="I8" s="2">
        <f t="shared" si="1"/>
        <v>7200</v>
      </c>
      <c r="K8" s="3" t="s">
        <v>31</v>
      </c>
    </row>
    <row r="9" spans="4:16" ht="18.5" x14ac:dyDescent="0.45">
      <c r="D9" s="2" t="s">
        <v>23</v>
      </c>
      <c r="E9" s="2" t="s">
        <v>15</v>
      </c>
      <c r="F9" s="2" t="s">
        <v>29</v>
      </c>
      <c r="G9" s="2" t="str">
        <f t="shared" si="0"/>
        <v>Sr.Executive</v>
      </c>
      <c r="H9" s="2">
        <v>13000</v>
      </c>
      <c r="I9" s="2">
        <f t="shared" si="1"/>
        <v>7800</v>
      </c>
      <c r="K9" t="s">
        <v>23</v>
      </c>
    </row>
    <row r="10" spans="4:16" ht="18.5" x14ac:dyDescent="0.45">
      <c r="D10" s="2" t="s">
        <v>24</v>
      </c>
      <c r="E10" s="2" t="s">
        <v>16</v>
      </c>
      <c r="F10" s="2" t="s">
        <v>29</v>
      </c>
      <c r="G10" s="2" t="str">
        <f t="shared" si="0"/>
        <v>Manager</v>
      </c>
      <c r="H10" s="2">
        <v>17000</v>
      </c>
      <c r="I10" s="2">
        <f t="shared" si="1"/>
        <v>10200</v>
      </c>
    </row>
    <row r="11" spans="4:16" ht="26" x14ac:dyDescent="0.6">
      <c r="D11" s="2" t="s">
        <v>25</v>
      </c>
      <c r="E11" s="2" t="s">
        <v>17</v>
      </c>
      <c r="F11" s="2" t="s">
        <v>29</v>
      </c>
      <c r="G11" s="2" t="str">
        <f t="shared" si="0"/>
        <v>Executive</v>
      </c>
      <c r="H11" s="2">
        <v>8500</v>
      </c>
      <c r="I11" s="2">
        <f t="shared" si="1"/>
        <v>5100</v>
      </c>
      <c r="K11" s="3" t="s">
        <v>31</v>
      </c>
      <c r="L11" s="3" t="s">
        <v>32</v>
      </c>
      <c r="M11" s="3" t="s">
        <v>2</v>
      </c>
      <c r="N11" s="3" t="s">
        <v>3</v>
      </c>
      <c r="O11" s="3" t="s">
        <v>4</v>
      </c>
      <c r="P11" s="3" t="s">
        <v>5</v>
      </c>
    </row>
    <row r="12" spans="4:16" ht="18.5" x14ac:dyDescent="0.45">
      <c r="D12" s="2" t="s">
        <v>26</v>
      </c>
      <c r="E12" s="2" t="s">
        <v>18</v>
      </c>
      <c r="F12" s="2" t="s">
        <v>30</v>
      </c>
      <c r="G12" s="2" t="str">
        <f t="shared" si="0"/>
        <v>Manager</v>
      </c>
      <c r="H12" s="2">
        <v>28000</v>
      </c>
      <c r="I12" s="2">
        <f t="shared" si="1"/>
        <v>16800</v>
      </c>
      <c r="K12" t="str" cm="1">
        <f t="array" ref="K12:P12">INDEX(D5:I13,MATCH(K9,D5:D13,0),)</f>
        <v>em_005</v>
      </c>
      <c r="L12" t="str">
        <v>MNO</v>
      </c>
      <c r="M12" t="str">
        <v>IT</v>
      </c>
      <c r="N12" t="str">
        <v>Sr.Executive</v>
      </c>
      <c r="O12">
        <v>13000</v>
      </c>
      <c r="P12">
        <v>7800</v>
      </c>
    </row>
    <row r="13" spans="4:16" ht="18.5" x14ac:dyDescent="0.45">
      <c r="D13" s="2" t="s">
        <v>27</v>
      </c>
      <c r="E13" s="2" t="s">
        <v>19</v>
      </c>
      <c r="F13" s="2" t="s">
        <v>30</v>
      </c>
      <c r="G13" s="2" t="str">
        <f>IF(H13&lt;10000,"Executive",IF(H13&lt;=15000,"Sr.Executive",IF(H13&lt;=32000,"Manager",IF(H6&lt;50000,"Sr.Executive"))))</f>
        <v>Sr.Executive</v>
      </c>
      <c r="H13" s="2">
        <v>45000</v>
      </c>
      <c r="I13" s="2">
        <f t="shared" si="1"/>
        <v>27000</v>
      </c>
    </row>
  </sheetData>
  <dataValidations count="2">
    <dataValidation type="list" allowBlank="1" showInputMessage="1" showErrorMessage="1" sqref="L5" xr:uid="{88D10F28-4840-4C50-950F-FB91AB709BD5}">
      <formula1>$D$5:$I$5</formula1>
    </dataValidation>
    <dataValidation type="list" allowBlank="1" showInputMessage="1" showErrorMessage="1" sqref="K9" xr:uid="{08EE91C7-69B5-437E-82E5-91BD5BB0D256}">
      <formula1>$D$6:$D$13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7252-35B9-49C4-92F5-D5F80AAE368E}">
  <sheetPr codeName="Sheet12"/>
  <dimension ref="A1:M21"/>
  <sheetViews>
    <sheetView workbookViewId="0">
      <selection activeCell="I13" sqref="I13"/>
    </sheetView>
  </sheetViews>
  <sheetFormatPr defaultRowHeight="14.5" x14ac:dyDescent="0.35"/>
  <cols>
    <col min="1" max="1" width="23.6328125" bestFit="1" customWidth="1"/>
    <col min="2" max="3" width="17.453125" customWidth="1"/>
    <col min="4" max="4" width="12.7265625" customWidth="1"/>
    <col min="5" max="5" width="8" bestFit="1" customWidth="1"/>
    <col min="8" max="8" width="12.6328125" bestFit="1" customWidth="1"/>
    <col min="9" max="9" width="11.90625" bestFit="1" customWidth="1"/>
    <col min="10" max="10" width="13.81640625" bestFit="1" customWidth="1"/>
    <col min="11" max="11" width="6.81640625" bestFit="1" customWidth="1"/>
    <col min="12" max="12" width="8.36328125" bestFit="1" customWidth="1"/>
  </cols>
  <sheetData>
    <row r="1" spans="1:13" ht="21" x14ac:dyDescent="0.5">
      <c r="A1" s="11" t="s">
        <v>91</v>
      </c>
      <c r="B1" s="11" t="s">
        <v>92</v>
      </c>
      <c r="C1" s="11" t="s">
        <v>93</v>
      </c>
      <c r="D1" s="11" t="s">
        <v>2</v>
      </c>
      <c r="E1" s="11" t="s">
        <v>94</v>
      </c>
    </row>
    <row r="2" spans="1:13" ht="21" x14ac:dyDescent="0.5">
      <c r="A2" s="12" t="s">
        <v>71</v>
      </c>
      <c r="B2" s="13">
        <v>32299</v>
      </c>
      <c r="C2" s="12" t="s">
        <v>72</v>
      </c>
      <c r="D2" s="12" t="s">
        <v>59</v>
      </c>
      <c r="E2" s="12">
        <v>44000</v>
      </c>
      <c r="H2" s="19" t="s">
        <v>1</v>
      </c>
      <c r="I2" s="19" t="s">
        <v>155</v>
      </c>
      <c r="J2" s="19" t="s">
        <v>93</v>
      </c>
      <c r="K2" s="19" t="s">
        <v>2</v>
      </c>
      <c r="L2" s="19" t="s">
        <v>94</v>
      </c>
      <c r="M2" s="44" t="s">
        <v>209</v>
      </c>
    </row>
    <row r="3" spans="1:13" ht="18.5" x14ac:dyDescent="0.45">
      <c r="A3" s="12" t="s">
        <v>51</v>
      </c>
      <c r="B3" s="13">
        <v>32040</v>
      </c>
      <c r="C3" s="12" t="s">
        <v>65</v>
      </c>
      <c r="D3" s="12" t="s">
        <v>28</v>
      </c>
      <c r="E3" s="12">
        <v>47000</v>
      </c>
      <c r="G3" s="2">
        <v>1</v>
      </c>
      <c r="H3" s="2" t="s">
        <v>81</v>
      </c>
      <c r="I3" s="40">
        <f>VLOOKUP($H$3,$A$1:$E$21,2,0)</f>
        <v>34284</v>
      </c>
      <c r="J3" s="40" t="str">
        <f>VLOOKUP($H$3,$A$1:$E$21,3,0)</f>
        <v>Barrackpore</v>
      </c>
      <c r="K3" s="40" t="str">
        <f>VLOOKUP($H$3,$A$1:$E$21,4,0)</f>
        <v>HR</v>
      </c>
      <c r="L3" s="41">
        <f>VLOOKUP($H$3,$A$1:$E$21,5,0)</f>
        <v>46000</v>
      </c>
      <c r="M3" s="44"/>
    </row>
    <row r="4" spans="1:13" ht="18.5" x14ac:dyDescent="0.45">
      <c r="A4" s="12" t="s">
        <v>79</v>
      </c>
      <c r="B4" s="13">
        <v>32691</v>
      </c>
      <c r="C4" s="12" t="s">
        <v>80</v>
      </c>
      <c r="D4" s="12" t="s">
        <v>28</v>
      </c>
      <c r="E4" s="12">
        <v>47000</v>
      </c>
      <c r="G4" s="2"/>
      <c r="H4" s="2"/>
      <c r="I4" s="2"/>
      <c r="J4" s="2"/>
      <c r="K4" s="2"/>
      <c r="L4" s="2"/>
      <c r="M4" s="44"/>
    </row>
    <row r="5" spans="1:13" ht="18.5" x14ac:dyDescent="0.45">
      <c r="A5" s="12" t="s">
        <v>47</v>
      </c>
      <c r="B5" s="13">
        <v>31118</v>
      </c>
      <c r="C5" s="12" t="s">
        <v>58</v>
      </c>
      <c r="D5" s="12" t="s">
        <v>59</v>
      </c>
      <c r="E5" s="12">
        <v>45000</v>
      </c>
      <c r="G5" s="2"/>
      <c r="H5" s="2"/>
      <c r="I5" s="2"/>
      <c r="J5" s="2"/>
      <c r="K5" s="2"/>
      <c r="L5" s="2"/>
      <c r="M5" s="44"/>
    </row>
    <row r="6" spans="1:13" ht="18.5" x14ac:dyDescent="0.45">
      <c r="A6" s="12" t="s">
        <v>55</v>
      </c>
      <c r="B6" s="13">
        <v>31654</v>
      </c>
      <c r="C6" s="12" t="s">
        <v>69</v>
      </c>
      <c r="D6" s="12" t="s">
        <v>64</v>
      </c>
      <c r="E6" s="12">
        <v>49000</v>
      </c>
      <c r="G6" s="2">
        <v>2</v>
      </c>
      <c r="H6" s="2"/>
      <c r="I6" s="40">
        <f>VLOOKUP($H$3,$A$1:$E$21,COLUMNS($A$1:B1),0)</f>
        <v>34284</v>
      </c>
      <c r="J6" s="40" t="str">
        <f>VLOOKUP($H$3,$A$1:$E$21,COLUMNS($A$1:C1),0)</f>
        <v>Barrackpore</v>
      </c>
      <c r="K6" s="40" t="str">
        <f>VLOOKUP($H$3,$A$1:$E$21,COLUMNS($A$1:D1),0)</f>
        <v>HR</v>
      </c>
      <c r="L6" s="42">
        <f>VLOOKUP($H$3,$A$1:$E$21,COLUMNS($A$1:E1),0)</f>
        <v>46000</v>
      </c>
      <c r="M6" s="44"/>
    </row>
    <row r="7" spans="1:13" ht="18.5" x14ac:dyDescent="0.45">
      <c r="A7" s="12" t="s">
        <v>54</v>
      </c>
      <c r="B7" s="13">
        <v>34081</v>
      </c>
      <c r="C7" s="12" t="s">
        <v>68</v>
      </c>
      <c r="D7" s="12" t="s">
        <v>29</v>
      </c>
      <c r="E7" s="12">
        <v>61000</v>
      </c>
      <c r="G7" s="2"/>
      <c r="H7" s="2"/>
      <c r="I7" s="2"/>
      <c r="J7" s="2"/>
      <c r="K7" s="2"/>
      <c r="L7" s="2"/>
      <c r="M7" s="44"/>
    </row>
    <row r="8" spans="1:13" ht="18.5" x14ac:dyDescent="0.45">
      <c r="A8" s="12" t="s">
        <v>75</v>
      </c>
      <c r="B8" s="13">
        <v>32120</v>
      </c>
      <c r="C8" s="12" t="s">
        <v>76</v>
      </c>
      <c r="D8" s="12" t="s">
        <v>29</v>
      </c>
      <c r="E8" s="12">
        <v>60500</v>
      </c>
      <c r="G8" s="2"/>
      <c r="H8" s="2"/>
      <c r="I8" s="2"/>
      <c r="J8" s="2"/>
      <c r="K8" s="2"/>
      <c r="L8" s="2"/>
      <c r="M8" s="44"/>
    </row>
    <row r="9" spans="1:13" ht="18.5" x14ac:dyDescent="0.45">
      <c r="A9" s="12" t="s">
        <v>85</v>
      </c>
      <c r="B9" s="13">
        <v>33123</v>
      </c>
      <c r="C9" s="12" t="s">
        <v>86</v>
      </c>
      <c r="D9" s="12" t="s">
        <v>29</v>
      </c>
      <c r="E9" s="12">
        <v>61500</v>
      </c>
      <c r="G9" s="2">
        <v>3</v>
      </c>
      <c r="H9" s="2"/>
      <c r="I9" s="40">
        <f>VLOOKUP($H$3,$A$1:$E$21,MATCH(B1,$A$1:E1,0),TRUE)</f>
        <v>34284</v>
      </c>
      <c r="J9" s="43" t="str">
        <f>VLOOKUP($H$3,$A$1:$E$21,MATCH(C1,$A$1:F1,0),TRUE)</f>
        <v>Barrackpore</v>
      </c>
      <c r="K9" s="43" t="str">
        <f>VLOOKUP($H$3,$A$1:$E$21,MATCH(D1,$A$1:G1,0),TRUE)</f>
        <v>HR</v>
      </c>
      <c r="L9" s="42">
        <f>VLOOKUP($H$3,$A$1:$E$21,MATCH(E1,$A$1:H1,0),TRUE)</f>
        <v>46000</v>
      </c>
      <c r="M9" s="44"/>
    </row>
    <row r="10" spans="1:13" ht="18.5" x14ac:dyDescent="0.45">
      <c r="A10" s="12" t="s">
        <v>89</v>
      </c>
      <c r="B10" s="13">
        <v>34673</v>
      </c>
      <c r="C10" s="12" t="s">
        <v>90</v>
      </c>
      <c r="D10" s="12" t="s">
        <v>28</v>
      </c>
      <c r="E10" s="12">
        <v>47500</v>
      </c>
    </row>
    <row r="11" spans="1:13" ht="18.5" x14ac:dyDescent="0.45">
      <c r="A11" s="12" t="s">
        <v>73</v>
      </c>
      <c r="B11" s="13">
        <v>33905</v>
      </c>
      <c r="C11" s="12" t="s">
        <v>74</v>
      </c>
      <c r="D11" s="12" t="s">
        <v>61</v>
      </c>
      <c r="E11" s="12">
        <v>52500</v>
      </c>
    </row>
    <row r="12" spans="1:13" ht="18.5" x14ac:dyDescent="0.45">
      <c r="A12" s="12" t="s">
        <v>48</v>
      </c>
      <c r="B12" s="13">
        <v>33079</v>
      </c>
      <c r="C12" s="12" t="s">
        <v>60</v>
      </c>
      <c r="D12" s="12" t="s">
        <v>61</v>
      </c>
      <c r="E12" s="12">
        <v>52000</v>
      </c>
      <c r="H12" t="str">
        <f>HEX2OCT(12,4)</f>
        <v>0022</v>
      </c>
    </row>
    <row r="13" spans="1:13" ht="18.5" x14ac:dyDescent="0.45">
      <c r="A13" s="12" t="s">
        <v>87</v>
      </c>
      <c r="B13" s="13">
        <v>32165</v>
      </c>
      <c r="C13" s="12" t="s">
        <v>88</v>
      </c>
      <c r="D13" s="12" t="s">
        <v>64</v>
      </c>
      <c r="E13" s="12">
        <v>50000</v>
      </c>
    </row>
    <row r="14" spans="1:13" ht="18.5" x14ac:dyDescent="0.45">
      <c r="A14" s="12" t="s">
        <v>77</v>
      </c>
      <c r="B14" s="13">
        <v>33314</v>
      </c>
      <c r="C14" s="12" t="s">
        <v>78</v>
      </c>
      <c r="D14" s="12" t="s">
        <v>64</v>
      </c>
      <c r="E14" s="12">
        <v>49500</v>
      </c>
    </row>
    <row r="15" spans="1:13" ht="18.5" x14ac:dyDescent="0.45">
      <c r="A15" s="12" t="s">
        <v>49</v>
      </c>
      <c r="B15" s="13">
        <v>32450</v>
      </c>
      <c r="C15" s="12" t="s">
        <v>62</v>
      </c>
      <c r="D15" s="12" t="s">
        <v>29</v>
      </c>
      <c r="E15" s="12">
        <v>60000</v>
      </c>
    </row>
    <row r="16" spans="1:13" ht="18.5" x14ac:dyDescent="0.45">
      <c r="A16" s="12" t="s">
        <v>81</v>
      </c>
      <c r="B16" s="13">
        <v>34284</v>
      </c>
      <c r="C16" s="12" t="s">
        <v>82</v>
      </c>
      <c r="D16" s="12" t="s">
        <v>59</v>
      </c>
      <c r="E16" s="12">
        <v>46000</v>
      </c>
    </row>
    <row r="17" spans="1:5" ht="18.5" x14ac:dyDescent="0.45">
      <c r="A17" s="12" t="s">
        <v>50</v>
      </c>
      <c r="B17" s="13">
        <v>33618</v>
      </c>
      <c r="C17" s="12" t="s">
        <v>63</v>
      </c>
      <c r="D17" s="12" t="s">
        <v>64</v>
      </c>
      <c r="E17" s="12">
        <v>48000</v>
      </c>
    </row>
    <row r="18" spans="1:5" ht="18.5" x14ac:dyDescent="0.45">
      <c r="A18" s="12" t="s">
        <v>53</v>
      </c>
      <c r="B18" s="13">
        <v>32860</v>
      </c>
      <c r="C18" s="12" t="s">
        <v>67</v>
      </c>
      <c r="D18" s="12" t="s">
        <v>61</v>
      </c>
      <c r="E18" s="12">
        <v>53000</v>
      </c>
    </row>
    <row r="19" spans="1:5" ht="18.5" x14ac:dyDescent="0.45">
      <c r="A19" s="12" t="s">
        <v>83</v>
      </c>
      <c r="B19" s="13">
        <v>31521</v>
      </c>
      <c r="C19" s="12" t="s">
        <v>84</v>
      </c>
      <c r="D19" s="12" t="s">
        <v>61</v>
      </c>
      <c r="E19" s="12">
        <v>54000</v>
      </c>
    </row>
    <row r="20" spans="1:5" ht="18.5" x14ac:dyDescent="0.45">
      <c r="A20" s="12" t="s">
        <v>52</v>
      </c>
      <c r="B20" s="13">
        <v>33368</v>
      </c>
      <c r="C20" s="12" t="s">
        <v>66</v>
      </c>
      <c r="D20" s="12" t="s">
        <v>59</v>
      </c>
      <c r="E20" s="12">
        <v>45500</v>
      </c>
    </row>
    <row r="21" spans="1:5" ht="18.5" x14ac:dyDescent="0.45">
      <c r="A21" s="12" t="s">
        <v>56</v>
      </c>
      <c r="B21" s="13">
        <v>34379</v>
      </c>
      <c r="C21" s="12" t="s">
        <v>70</v>
      </c>
      <c r="D21" s="12" t="s">
        <v>28</v>
      </c>
      <c r="E21" s="12">
        <v>46500</v>
      </c>
    </row>
  </sheetData>
  <sortState xmlns:xlrd2="http://schemas.microsoft.com/office/spreadsheetml/2017/richdata2" ref="A2:E21">
    <sortCondition ref="A2:A21"/>
  </sortState>
  <mergeCells count="1">
    <mergeCell ref="M2:M9"/>
  </mergeCells>
  <dataValidations count="1">
    <dataValidation type="list" allowBlank="1" showInputMessage="1" showErrorMessage="1" sqref="H3" xr:uid="{01AB3279-1AB3-45DA-B22C-EFAC012954A7}">
      <formula1>$A$2:$A$21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832E-D9A3-4E60-8B7B-B98ECFBCCFCB}">
  <sheetPr codeName="Sheet13"/>
  <dimension ref="A1:L21"/>
  <sheetViews>
    <sheetView workbookViewId="0">
      <selection activeCell="C1" sqref="C1"/>
    </sheetView>
  </sheetViews>
  <sheetFormatPr defaultRowHeight="14.5" x14ac:dyDescent="0.35"/>
  <cols>
    <col min="1" max="1" width="23.6328125" bestFit="1" customWidth="1"/>
    <col min="2" max="2" width="16.453125" bestFit="1" customWidth="1"/>
    <col min="3" max="3" width="16.08984375" bestFit="1" customWidth="1"/>
    <col min="4" max="4" width="11.6328125" bestFit="1" customWidth="1"/>
    <col min="5" max="5" width="8.36328125" bestFit="1" customWidth="1"/>
    <col min="8" max="8" width="20.90625" bestFit="1" customWidth="1"/>
    <col min="9" max="9" width="16.453125" bestFit="1" customWidth="1"/>
    <col min="10" max="10" width="7.36328125" bestFit="1" customWidth="1"/>
    <col min="11" max="11" width="8.90625" customWidth="1"/>
    <col min="12" max="12" width="10.08984375" bestFit="1" customWidth="1"/>
  </cols>
  <sheetData>
    <row r="1" spans="1:12" ht="21" x14ac:dyDescent="0.5">
      <c r="A1" s="11" t="s">
        <v>91</v>
      </c>
      <c r="B1" s="11" t="s">
        <v>92</v>
      </c>
      <c r="C1" s="11" t="s">
        <v>93</v>
      </c>
      <c r="D1" s="11" t="s">
        <v>2</v>
      </c>
      <c r="E1" s="11" t="s">
        <v>94</v>
      </c>
    </row>
    <row r="2" spans="1:12" ht="21" x14ac:dyDescent="0.5">
      <c r="A2" s="12" t="s">
        <v>47</v>
      </c>
      <c r="B2" s="13">
        <v>31118</v>
      </c>
      <c r="C2" s="12" t="s">
        <v>58</v>
      </c>
      <c r="D2" s="12" t="s">
        <v>59</v>
      </c>
      <c r="E2" s="12">
        <v>45000</v>
      </c>
      <c r="H2" s="19" t="s">
        <v>91</v>
      </c>
      <c r="I2" s="19" t="s">
        <v>155</v>
      </c>
      <c r="J2" s="19" t="s">
        <v>156</v>
      </c>
      <c r="K2" s="19" t="s">
        <v>94</v>
      </c>
    </row>
    <row r="3" spans="1:12" ht="18.5" x14ac:dyDescent="0.45">
      <c r="A3" s="12" t="s">
        <v>48</v>
      </c>
      <c r="B3" s="13">
        <v>33079</v>
      </c>
      <c r="C3" s="12" t="s">
        <v>60</v>
      </c>
      <c r="D3" s="12" t="s">
        <v>61</v>
      </c>
      <c r="E3" s="12">
        <v>52000</v>
      </c>
      <c r="H3" t="s">
        <v>71</v>
      </c>
      <c r="I3" s="20">
        <f>VLOOKUP($H$3,$A$1:$E$21,2,0)</f>
        <v>32299</v>
      </c>
      <c r="J3" s="20" t="str">
        <f>VLOOKUP($H$3,$A$1:$E$21,4,0)</f>
        <v>HR</v>
      </c>
      <c r="K3" s="21">
        <f>VLOOKUP($H$3,$A$1:$E$21,5,0)</f>
        <v>44000</v>
      </c>
    </row>
    <row r="4" spans="1:12" ht="18.5" x14ac:dyDescent="0.45">
      <c r="A4" s="12" t="s">
        <v>49</v>
      </c>
      <c r="B4" s="13">
        <v>32450</v>
      </c>
      <c r="C4" s="12" t="s">
        <v>62</v>
      </c>
      <c r="D4" s="12" t="s">
        <v>29</v>
      </c>
      <c r="E4" s="12">
        <v>60000</v>
      </c>
    </row>
    <row r="5" spans="1:12" ht="18.5" x14ac:dyDescent="0.45">
      <c r="A5" s="12" t="s">
        <v>50</v>
      </c>
      <c r="B5" s="13">
        <v>33618</v>
      </c>
      <c r="C5" s="12" t="s">
        <v>63</v>
      </c>
      <c r="D5" s="12" t="s">
        <v>64</v>
      </c>
      <c r="E5" s="12">
        <v>48000</v>
      </c>
      <c r="H5" t="s">
        <v>91</v>
      </c>
    </row>
    <row r="6" spans="1:12" ht="18.5" x14ac:dyDescent="0.45">
      <c r="A6" s="12" t="s">
        <v>51</v>
      </c>
      <c r="B6" s="13">
        <v>32040</v>
      </c>
      <c r="C6" s="12" t="s">
        <v>65</v>
      </c>
      <c r="D6" s="12" t="s">
        <v>28</v>
      </c>
      <c r="E6" s="12">
        <v>47000</v>
      </c>
      <c r="H6" t="s">
        <v>71</v>
      </c>
    </row>
    <row r="7" spans="1:12" ht="18.5" x14ac:dyDescent="0.45">
      <c r="A7" s="12" t="s">
        <v>52</v>
      </c>
      <c r="B7" s="13">
        <v>33368</v>
      </c>
      <c r="C7" s="12" t="s">
        <v>66</v>
      </c>
      <c r="D7" s="12" t="s">
        <v>59</v>
      </c>
      <c r="E7" s="12">
        <v>45500</v>
      </c>
    </row>
    <row r="8" spans="1:12" ht="18.5" x14ac:dyDescent="0.45">
      <c r="A8" s="12" t="s">
        <v>53</v>
      </c>
      <c r="B8" s="13">
        <v>32860</v>
      </c>
      <c r="C8" s="12" t="s">
        <v>67</v>
      </c>
      <c r="D8" s="12" t="s">
        <v>61</v>
      </c>
      <c r="E8" s="12">
        <v>53000</v>
      </c>
    </row>
    <row r="9" spans="1:12" ht="21" x14ac:dyDescent="0.5">
      <c r="A9" s="12" t="s">
        <v>54</v>
      </c>
      <c r="B9" s="13">
        <v>34081</v>
      </c>
      <c r="C9" s="12" t="s">
        <v>68</v>
      </c>
      <c r="D9" s="12" t="s">
        <v>29</v>
      </c>
      <c r="E9" s="12">
        <v>61000</v>
      </c>
      <c r="H9" s="11" t="s">
        <v>91</v>
      </c>
      <c r="I9" s="11" t="s">
        <v>92</v>
      </c>
      <c r="J9" s="11" t="s">
        <v>93</v>
      </c>
      <c r="K9" s="11" t="s">
        <v>2</v>
      </c>
      <c r="L9" s="11" t="s">
        <v>94</v>
      </c>
    </row>
    <row r="10" spans="1:12" ht="18.5" x14ac:dyDescent="0.45">
      <c r="A10" s="12" t="s">
        <v>55</v>
      </c>
      <c r="B10" s="13">
        <v>31654</v>
      </c>
      <c r="C10" s="12" t="s">
        <v>69</v>
      </c>
      <c r="D10" s="12" t="s">
        <v>64</v>
      </c>
      <c r="E10" s="12">
        <v>49000</v>
      </c>
      <c r="H10" t="str">
        <f>INDEX($A$1:$E$21,MATCH(H6,A1:A21,0),MATCH(A1,A1:E1,0))</f>
        <v>Abhishek Saha</v>
      </c>
      <c r="I10" s="32">
        <f>INDEX($A$1:$E$21,MATCH(H6,$A$1:$A$21,0),MATCH(I$9,$A$1:$E$1,0))</f>
        <v>32299</v>
      </c>
      <c r="J10" s="32" t="str">
        <f>INDEX($A$1:$E$21,MATCH(H6,A1:A21,0),MATCH(J9,A1:E1,0))</f>
        <v>Midnapore</v>
      </c>
      <c r="K10" s="32" t="str">
        <f>INDEX(A1:E21,MATCH(H6,A1:A21,0),MATCH(K9,A1:E1,0))</f>
        <v>HR</v>
      </c>
      <c r="L10" s="36">
        <f>INDEX(A1:E21,MATCH(H6,A1:A21,0),MATCH(L9,A1:E1,0))</f>
        <v>44000</v>
      </c>
    </row>
    <row r="11" spans="1:12" ht="18.5" x14ac:dyDescent="0.45">
      <c r="A11" s="12" t="s">
        <v>56</v>
      </c>
      <c r="B11" s="13">
        <v>34379</v>
      </c>
      <c r="C11" s="12" t="s">
        <v>70</v>
      </c>
      <c r="D11" s="12" t="s">
        <v>28</v>
      </c>
      <c r="E11" s="12">
        <v>46500</v>
      </c>
      <c r="H11" t="str" cm="1">
        <f t="array" ref="H11:L11">INDEX(A1:E21,MATCH(H6,A1:A21,0),)</f>
        <v>Abhishek Saha</v>
      </c>
      <c r="I11" s="32">
        <v>32299</v>
      </c>
      <c r="J11" t="str">
        <v>Midnapore</v>
      </c>
      <c r="K11" t="str">
        <v>HR</v>
      </c>
      <c r="L11">
        <v>44000</v>
      </c>
    </row>
    <row r="12" spans="1:12" ht="18.5" x14ac:dyDescent="0.45">
      <c r="A12" s="12" t="s">
        <v>71</v>
      </c>
      <c r="B12" s="13">
        <v>32299</v>
      </c>
      <c r="C12" s="12" t="s">
        <v>72</v>
      </c>
      <c r="D12" s="12" t="s">
        <v>59</v>
      </c>
      <c r="E12" s="12">
        <v>44000</v>
      </c>
    </row>
    <row r="13" spans="1:12" ht="18.5" x14ac:dyDescent="0.45">
      <c r="A13" s="12" t="s">
        <v>73</v>
      </c>
      <c r="B13" s="13">
        <v>33905</v>
      </c>
      <c r="C13" s="12" t="s">
        <v>74</v>
      </c>
      <c r="D13" s="12" t="s">
        <v>61</v>
      </c>
      <c r="E13" s="12">
        <v>52500</v>
      </c>
    </row>
    <row r="14" spans="1:12" ht="18.5" x14ac:dyDescent="0.45">
      <c r="A14" s="12" t="s">
        <v>75</v>
      </c>
      <c r="B14" s="13">
        <v>32120</v>
      </c>
      <c r="C14" s="12" t="s">
        <v>76</v>
      </c>
      <c r="D14" s="12" t="s">
        <v>29</v>
      </c>
      <c r="E14" s="12">
        <v>60500</v>
      </c>
    </row>
    <row r="15" spans="1:12" ht="18.5" x14ac:dyDescent="0.45">
      <c r="A15" s="12" t="s">
        <v>77</v>
      </c>
      <c r="B15" s="13">
        <v>33314</v>
      </c>
      <c r="C15" s="12" t="s">
        <v>78</v>
      </c>
      <c r="D15" s="12" t="s">
        <v>64</v>
      </c>
      <c r="E15" s="12">
        <v>49500</v>
      </c>
    </row>
    <row r="16" spans="1:12" ht="18.5" x14ac:dyDescent="0.45">
      <c r="A16" s="12" t="s">
        <v>79</v>
      </c>
      <c r="B16" s="13">
        <v>32691</v>
      </c>
      <c r="C16" s="12" t="s">
        <v>80</v>
      </c>
      <c r="D16" s="12" t="s">
        <v>28</v>
      </c>
      <c r="E16" s="12">
        <v>47000</v>
      </c>
    </row>
    <row r="17" spans="1:5" ht="18.5" x14ac:dyDescent="0.45">
      <c r="A17" s="12" t="s">
        <v>81</v>
      </c>
      <c r="B17" s="13">
        <v>34284</v>
      </c>
      <c r="C17" s="12" t="s">
        <v>82</v>
      </c>
      <c r="D17" s="12" t="s">
        <v>59</v>
      </c>
      <c r="E17" s="12">
        <v>46000</v>
      </c>
    </row>
    <row r="18" spans="1:5" ht="18.5" x14ac:dyDescent="0.45">
      <c r="A18" s="12" t="s">
        <v>83</v>
      </c>
      <c r="B18" s="13">
        <v>31521</v>
      </c>
      <c r="C18" s="12" t="s">
        <v>84</v>
      </c>
      <c r="D18" s="12" t="s">
        <v>61</v>
      </c>
      <c r="E18" s="12">
        <v>54000</v>
      </c>
    </row>
    <row r="19" spans="1:5" ht="18.5" x14ac:dyDescent="0.45">
      <c r="A19" s="12" t="s">
        <v>85</v>
      </c>
      <c r="B19" s="13">
        <v>33123</v>
      </c>
      <c r="C19" s="12" t="s">
        <v>86</v>
      </c>
      <c r="D19" s="12" t="s">
        <v>29</v>
      </c>
      <c r="E19" s="12">
        <v>61500</v>
      </c>
    </row>
    <row r="20" spans="1:5" ht="18.5" x14ac:dyDescent="0.45">
      <c r="A20" s="12" t="s">
        <v>87</v>
      </c>
      <c r="B20" s="13">
        <v>32165</v>
      </c>
      <c r="C20" s="12" t="s">
        <v>88</v>
      </c>
      <c r="D20" s="12" t="s">
        <v>64</v>
      </c>
      <c r="E20" s="12">
        <v>50000</v>
      </c>
    </row>
    <row r="21" spans="1:5" ht="18.5" x14ac:dyDescent="0.45">
      <c r="A21" s="12" t="s">
        <v>89</v>
      </c>
      <c r="B21" s="13">
        <v>34673</v>
      </c>
      <c r="C21" s="12" t="s">
        <v>90</v>
      </c>
      <c r="D21" s="12" t="s">
        <v>28</v>
      </c>
      <c r="E21" s="12">
        <v>47500</v>
      </c>
    </row>
  </sheetData>
  <dataValidations count="1">
    <dataValidation type="list" allowBlank="1" showInputMessage="1" showErrorMessage="1" sqref="H3 H6" xr:uid="{E98FDAD0-5BA3-4186-A004-225CF55EFF52}">
      <formula1>$A$2:$A$21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CD59-FBE0-4987-B85F-A77A7C6CFBD5}">
  <dimension ref="A1:F9"/>
  <sheetViews>
    <sheetView workbookViewId="0">
      <selection activeCell="C2" sqref="C2:F9"/>
    </sheetView>
  </sheetViews>
  <sheetFormatPr defaultRowHeight="14.5" x14ac:dyDescent="0.35"/>
  <cols>
    <col min="1" max="1" width="10.1796875" bestFit="1" customWidth="1"/>
    <col min="2" max="2" width="21" bestFit="1" customWidth="1"/>
    <col min="3" max="3" width="20" bestFit="1" customWidth="1"/>
    <col min="4" max="4" width="19" bestFit="1" customWidth="1"/>
    <col min="5" max="5" width="26.54296875" bestFit="1" customWidth="1"/>
    <col min="6" max="6" width="18.26953125" bestFit="1" customWidth="1"/>
  </cols>
  <sheetData>
    <row r="1" spans="1:6" ht="18" x14ac:dyDescent="0.35">
      <c r="A1" s="37" t="s">
        <v>184</v>
      </c>
      <c r="B1" s="37" t="s">
        <v>185</v>
      </c>
      <c r="C1" s="37" t="s">
        <v>186</v>
      </c>
      <c r="D1" s="37" t="s">
        <v>187</v>
      </c>
      <c r="E1" s="37" t="s">
        <v>188</v>
      </c>
      <c r="F1" s="37" t="s">
        <v>189</v>
      </c>
    </row>
    <row r="2" spans="1:6" ht="35" x14ac:dyDescent="0.35">
      <c r="A2" s="38" t="s">
        <v>190</v>
      </c>
      <c r="B2" s="38" t="s">
        <v>191</v>
      </c>
      <c r="C2" s="39">
        <v>46037</v>
      </c>
      <c r="D2" s="38">
        <v>5</v>
      </c>
      <c r="E2" s="38">
        <v>1200</v>
      </c>
      <c r="F2" s="38" t="s">
        <v>192</v>
      </c>
    </row>
    <row r="3" spans="1:6" ht="17.5" x14ac:dyDescent="0.35">
      <c r="A3" s="38" t="s">
        <v>193</v>
      </c>
      <c r="B3" s="38" t="s">
        <v>194</v>
      </c>
      <c r="C3" s="39">
        <v>46223</v>
      </c>
      <c r="D3" s="38">
        <v>25</v>
      </c>
      <c r="E3" s="38">
        <v>850</v>
      </c>
      <c r="F3" s="38" t="s">
        <v>195</v>
      </c>
    </row>
    <row r="4" spans="1:6" ht="35" x14ac:dyDescent="0.35">
      <c r="A4" s="38" t="s">
        <v>196</v>
      </c>
      <c r="B4" s="38" t="s">
        <v>197</v>
      </c>
      <c r="C4" s="39">
        <v>46244</v>
      </c>
      <c r="D4" s="38">
        <v>8</v>
      </c>
      <c r="E4" s="38">
        <v>400</v>
      </c>
      <c r="F4" s="38" t="s">
        <v>198</v>
      </c>
    </row>
    <row r="5" spans="1:6" ht="17.5" x14ac:dyDescent="0.35">
      <c r="A5" s="38" t="s">
        <v>199</v>
      </c>
      <c r="B5" s="38" t="s">
        <v>200</v>
      </c>
      <c r="C5" s="39">
        <v>46270</v>
      </c>
      <c r="D5" s="38">
        <v>12</v>
      </c>
      <c r="E5" s="38">
        <v>2200</v>
      </c>
      <c r="F5" s="38" t="s">
        <v>192</v>
      </c>
    </row>
    <row r="6" spans="1:6" ht="35" x14ac:dyDescent="0.35">
      <c r="A6" s="38" t="s">
        <v>201</v>
      </c>
      <c r="B6" s="38" t="s">
        <v>202</v>
      </c>
      <c r="C6" s="39">
        <v>46236</v>
      </c>
      <c r="D6" s="38">
        <v>3</v>
      </c>
      <c r="E6" s="38">
        <v>350</v>
      </c>
      <c r="F6" s="38" t="s">
        <v>195</v>
      </c>
    </row>
    <row r="7" spans="1:6" ht="17.5" x14ac:dyDescent="0.35">
      <c r="A7" s="38" t="s">
        <v>203</v>
      </c>
      <c r="B7" s="38" t="s">
        <v>204</v>
      </c>
      <c r="C7" s="39">
        <v>46262</v>
      </c>
      <c r="D7" s="38">
        <v>50</v>
      </c>
      <c r="E7" s="38">
        <v>150</v>
      </c>
      <c r="F7" s="38" t="s">
        <v>198</v>
      </c>
    </row>
    <row r="8" spans="1:6" ht="17.5" x14ac:dyDescent="0.35">
      <c r="A8" s="38" t="s">
        <v>205</v>
      </c>
      <c r="B8" s="38" t="s">
        <v>206</v>
      </c>
      <c r="C8" s="39">
        <v>46249</v>
      </c>
      <c r="D8" s="38">
        <v>9</v>
      </c>
      <c r="E8" s="38">
        <v>500</v>
      </c>
      <c r="F8" s="38" t="s">
        <v>192</v>
      </c>
    </row>
    <row r="9" spans="1:6" ht="35" x14ac:dyDescent="0.35">
      <c r="A9" s="38" t="s">
        <v>207</v>
      </c>
      <c r="B9" s="38" t="s">
        <v>208</v>
      </c>
      <c r="C9" s="39">
        <v>46266</v>
      </c>
      <c r="D9" s="38">
        <v>2</v>
      </c>
      <c r="E9" s="38">
        <v>950</v>
      </c>
      <c r="F9" s="38" t="s">
        <v>195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6778-E89E-4B8F-912B-121F89D4BFD9}">
  <dimension ref="A1:I15"/>
  <sheetViews>
    <sheetView workbookViewId="0">
      <selection activeCell="G2" sqref="G2"/>
    </sheetView>
  </sheetViews>
  <sheetFormatPr defaultRowHeight="14.5" x14ac:dyDescent="0.35"/>
  <cols>
    <col min="1" max="1" width="10.08984375" bestFit="1" customWidth="1"/>
    <col min="2" max="2" width="21" customWidth="1"/>
    <col min="3" max="3" width="20.7265625" bestFit="1" customWidth="1"/>
    <col min="4" max="4" width="9.1796875" bestFit="1" customWidth="1"/>
    <col min="5" max="5" width="9.26953125" bestFit="1" customWidth="1"/>
    <col min="6" max="6" width="10.453125" bestFit="1" customWidth="1"/>
    <col min="7" max="7" width="10.1796875" customWidth="1"/>
    <col min="13" max="13" width="14.54296875" bestFit="1" customWidth="1"/>
  </cols>
  <sheetData>
    <row r="1" spans="1:9" ht="21" x14ac:dyDescent="0.5">
      <c r="A1" s="35" t="s">
        <v>182</v>
      </c>
      <c r="B1" s="35" t="s">
        <v>91</v>
      </c>
      <c r="C1" s="35" t="s">
        <v>92</v>
      </c>
      <c r="D1" s="35" t="s">
        <v>93</v>
      </c>
      <c r="E1" s="35" t="s">
        <v>2</v>
      </c>
      <c r="F1" s="35" t="s">
        <v>94</v>
      </c>
      <c r="G1" s="35" t="s">
        <v>183</v>
      </c>
    </row>
    <row r="2" spans="1:9" ht="21" x14ac:dyDescent="0.5">
      <c r="A2" s="31">
        <v>1</v>
      </c>
      <c r="B2" s="31" t="s">
        <v>47</v>
      </c>
      <c r="C2" s="33">
        <v>31118</v>
      </c>
      <c r="D2" s="31" t="s">
        <v>58</v>
      </c>
      <c r="E2" s="31" t="s">
        <v>59</v>
      </c>
      <c r="F2" s="31">
        <v>45000</v>
      </c>
      <c r="G2" s="34">
        <v>0.4</v>
      </c>
      <c r="I2" s="15" t="s">
        <v>2</v>
      </c>
    </row>
    <row r="3" spans="1:9" x14ac:dyDescent="0.35">
      <c r="A3" s="31">
        <v>2</v>
      </c>
      <c r="B3" s="31" t="s">
        <v>48</v>
      </c>
      <c r="C3" s="33">
        <v>33079</v>
      </c>
      <c r="D3" s="31" t="s">
        <v>60</v>
      </c>
      <c r="E3" s="31" t="s">
        <v>61</v>
      </c>
      <c r="F3" s="31">
        <v>52000</v>
      </c>
      <c r="G3" s="34">
        <v>0.5</v>
      </c>
      <c r="I3" t="s">
        <v>64</v>
      </c>
    </row>
    <row r="4" spans="1:9" x14ac:dyDescent="0.35">
      <c r="A4" s="31">
        <v>3</v>
      </c>
      <c r="B4" s="31" t="s">
        <v>49</v>
      </c>
      <c r="C4" s="33">
        <v>32450</v>
      </c>
      <c r="D4" s="31" t="s">
        <v>62</v>
      </c>
      <c r="E4" s="31" t="s">
        <v>29</v>
      </c>
      <c r="F4" s="31">
        <v>60000</v>
      </c>
      <c r="G4" s="34">
        <v>0.55000000000000004</v>
      </c>
    </row>
    <row r="5" spans="1:9" x14ac:dyDescent="0.35">
      <c r="A5" s="31">
        <v>4</v>
      </c>
      <c r="B5" s="31" t="s">
        <v>50</v>
      </c>
      <c r="C5" s="33">
        <v>33618</v>
      </c>
      <c r="D5" s="31" t="s">
        <v>63</v>
      </c>
      <c r="E5" s="31" t="s">
        <v>64</v>
      </c>
      <c r="F5" s="31">
        <v>48000</v>
      </c>
      <c r="G5" s="34">
        <v>0.42</v>
      </c>
    </row>
    <row r="6" spans="1:9" x14ac:dyDescent="0.35">
      <c r="A6" s="31">
        <v>5</v>
      </c>
      <c r="B6" s="31" t="s">
        <v>51</v>
      </c>
      <c r="C6" s="33">
        <v>32040</v>
      </c>
      <c r="D6" s="31" t="s">
        <v>65</v>
      </c>
      <c r="E6" s="31" t="s">
        <v>28</v>
      </c>
      <c r="F6" s="31">
        <v>47000</v>
      </c>
      <c r="G6" s="34">
        <v>0.41</v>
      </c>
    </row>
    <row r="7" spans="1:9" x14ac:dyDescent="0.35">
      <c r="A7" s="31">
        <v>6</v>
      </c>
      <c r="B7" s="31" t="s">
        <v>52</v>
      </c>
      <c r="C7" s="33">
        <v>33368</v>
      </c>
      <c r="D7" s="31" t="s">
        <v>66</v>
      </c>
      <c r="E7" s="31" t="s">
        <v>59</v>
      </c>
      <c r="F7" s="31">
        <v>45500</v>
      </c>
      <c r="G7" s="34">
        <v>0.4</v>
      </c>
    </row>
    <row r="8" spans="1:9" x14ac:dyDescent="0.35">
      <c r="A8" s="31">
        <v>7</v>
      </c>
      <c r="B8" s="31" t="s">
        <v>53</v>
      </c>
      <c r="C8" s="33">
        <v>32860</v>
      </c>
      <c r="D8" s="31" t="s">
        <v>67</v>
      </c>
      <c r="E8" s="31" t="s">
        <v>61</v>
      </c>
      <c r="F8" s="31">
        <v>53000</v>
      </c>
      <c r="G8" s="34">
        <v>0.51</v>
      </c>
    </row>
    <row r="9" spans="1:9" x14ac:dyDescent="0.35">
      <c r="A9" s="31">
        <v>8</v>
      </c>
      <c r="B9" s="31" t="s">
        <v>54</v>
      </c>
      <c r="C9" s="33">
        <v>34081</v>
      </c>
      <c r="D9" s="31" t="s">
        <v>68</v>
      </c>
      <c r="E9" s="31" t="s">
        <v>29</v>
      </c>
      <c r="F9" s="31">
        <v>61000</v>
      </c>
      <c r="G9" s="34">
        <v>0.56000000000000005</v>
      </c>
    </row>
    <row r="10" spans="1:9" x14ac:dyDescent="0.35">
      <c r="A10" s="31">
        <v>9</v>
      </c>
      <c r="B10" s="31" t="s">
        <v>55</v>
      </c>
      <c r="C10" s="33">
        <v>31654</v>
      </c>
      <c r="D10" s="31" t="s">
        <v>69</v>
      </c>
      <c r="E10" s="31" t="s">
        <v>64</v>
      </c>
      <c r="F10" s="31">
        <v>49000</v>
      </c>
      <c r="G10" s="34">
        <v>0.43</v>
      </c>
    </row>
    <row r="14" spans="1:9" x14ac:dyDescent="0.35">
      <c r="F14" t="str" cm="1">
        <f t="array" ref="F14">IF(G14="","",ROW(11:11))</f>
        <v/>
      </c>
    </row>
    <row r="15" spans="1:9" x14ac:dyDescent="0.35">
      <c r="F15" t="str" cm="1">
        <f t="array" ref="F15">IF(G15="","",ROW(12:12))</f>
        <v/>
      </c>
    </row>
  </sheetData>
  <conditionalFormatting sqref="A2:G10">
    <cfRule type="expression" dxfId="5" priority="3">
      <formula>$E2=$I$3</formula>
    </cfRule>
  </conditionalFormatting>
  <dataValidations count="1">
    <dataValidation type="list" allowBlank="1" showInputMessage="1" showErrorMessage="1" sqref="I3" xr:uid="{B2EA7E89-8E7E-483B-BE60-4B5AF009027A}">
      <formula1>$E$2:$E$10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6C3CCFC-B42A-4C99-B190-BB18FD694FDF}">
            <x14:iconSet iconSet="3Symbols2" custom="1">
              <x14:cfvo type="percent">
                <xm:f>0</xm:f>
              </x14:cfvo>
              <x14:cfvo type="percent">
                <xm:f>40</xm:f>
              </x14:cfvo>
              <x14:cfvo type="percent">
                <xm:f>50</xm:f>
              </x14:cfvo>
              <x14:cfIcon iconSet="3Symbols2" iconId="0"/>
              <x14:cfIcon iconSet="NoIcons" iconId="0"/>
              <x14:cfIcon iconSet="3Symbols2" iconId="2"/>
            </x14:iconSet>
          </x14:cfRule>
          <x14:cfRule type="iconSet" priority="2" id="{893D79F9-8276-4CE8-B655-90278613C814}">
            <x14:iconSet custom="1">
              <x14:cfvo type="percent">
                <xm:f>0</xm:f>
              </x14:cfvo>
              <x14:cfvo type="percent">
                <xm:f>42</xm:f>
              </x14:cfvo>
              <x14:cfvo type="percent">
                <xm:f>50</xm:f>
              </x14:cfvo>
              <x14:cfIcon iconSet="3TrafficLights2" iconId="0"/>
              <x14:cfIcon iconSet="3Symbols2" iconId="0"/>
              <x14:cfIcon iconSet="3Symbols2" iconId="2"/>
            </x14:iconSet>
          </x14:cfRule>
          <xm:sqref>G2:G10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07A6-4BCE-4C1B-8A81-30295AB55316}">
  <sheetPr codeName="Sheet14"/>
  <dimension ref="A1:O23"/>
  <sheetViews>
    <sheetView workbookViewId="0">
      <selection activeCell="G19" sqref="G19"/>
    </sheetView>
  </sheetViews>
  <sheetFormatPr defaultRowHeight="18.5" x14ac:dyDescent="0.45"/>
  <cols>
    <col min="1" max="5" width="14.6328125" style="2" customWidth="1"/>
    <col min="6" max="6" width="13.453125" style="2" bestFit="1" customWidth="1"/>
    <col min="7" max="7" width="40.36328125" bestFit="1" customWidth="1"/>
    <col min="8" max="8" width="40.36328125" customWidth="1"/>
    <col min="10" max="10" width="12.26953125" customWidth="1"/>
    <col min="14" max="14" width="12.08984375" customWidth="1"/>
  </cols>
  <sheetData>
    <row r="1" spans="1:15" x14ac:dyDescent="0.35">
      <c r="A1" s="16" t="s">
        <v>95</v>
      </c>
      <c r="B1" s="16" t="s">
        <v>96</v>
      </c>
      <c r="C1" s="16" t="s">
        <v>97</v>
      </c>
      <c r="D1" s="16" t="s">
        <v>98</v>
      </c>
      <c r="E1" s="16" t="s">
        <v>99</v>
      </c>
      <c r="F1" s="16" t="s">
        <v>100</v>
      </c>
      <c r="G1" s="27" t="s">
        <v>42</v>
      </c>
      <c r="H1" s="28" t="s">
        <v>180</v>
      </c>
    </row>
    <row r="2" spans="1:15" ht="21" x14ac:dyDescent="0.5">
      <c r="A2" s="14" t="s">
        <v>101</v>
      </c>
      <c r="B2" s="14">
        <v>80</v>
      </c>
      <c r="C2" s="14">
        <v>75</v>
      </c>
      <c r="D2" s="14">
        <v>90</v>
      </c>
      <c r="E2" s="14" t="s">
        <v>102</v>
      </c>
      <c r="F2" s="14" t="s">
        <v>103</v>
      </c>
      <c r="G2">
        <f>SUM(B2:D2)</f>
        <v>245</v>
      </c>
      <c r="I2" s="47" t="s">
        <v>112</v>
      </c>
      <c r="J2" s="48"/>
      <c r="K2" s="15"/>
      <c r="L2" s="15"/>
      <c r="M2" s="47" t="s">
        <v>113</v>
      </c>
      <c r="N2" s="48"/>
      <c r="O2" s="15"/>
    </row>
    <row r="3" spans="1:15" ht="21" x14ac:dyDescent="0.5">
      <c r="A3" s="14" t="s">
        <v>104</v>
      </c>
      <c r="B3" s="14">
        <v>65</v>
      </c>
      <c r="C3" s="14">
        <v>70</v>
      </c>
      <c r="D3" s="14">
        <v>60</v>
      </c>
      <c r="E3" s="14" t="s">
        <v>102</v>
      </c>
      <c r="F3" s="14" t="s">
        <v>103</v>
      </c>
      <c r="G3">
        <f t="shared" ref="G3:G8" si="0">SUM(B3:D3)</f>
        <v>195</v>
      </c>
      <c r="I3" s="49">
        <f>SUMIF(E2:E8,"A",B2:B8)</f>
        <v>270</v>
      </c>
      <c r="J3" s="49"/>
      <c r="M3" s="49">
        <f>SUMIFS(C2:C8,E2:E8,"A",F2:F8,"Present")</f>
        <v>205</v>
      </c>
      <c r="N3" s="49"/>
    </row>
    <row r="4" spans="1:15" x14ac:dyDescent="0.35">
      <c r="A4" s="14" t="s">
        <v>105</v>
      </c>
      <c r="B4" s="14">
        <v>90</v>
      </c>
      <c r="C4" s="14">
        <v>88</v>
      </c>
      <c r="D4" s="14">
        <v>95</v>
      </c>
      <c r="E4" s="14" t="s">
        <v>106</v>
      </c>
      <c r="F4" s="14" t="s">
        <v>107</v>
      </c>
      <c r="G4">
        <f t="shared" si="0"/>
        <v>273</v>
      </c>
    </row>
    <row r="5" spans="1:15" x14ac:dyDescent="0.35">
      <c r="A5" s="14" t="s">
        <v>108</v>
      </c>
      <c r="B5" s="14">
        <v>78</v>
      </c>
      <c r="C5" s="14">
        <v>82</v>
      </c>
      <c r="D5" s="14">
        <v>85</v>
      </c>
      <c r="E5" s="14" t="s">
        <v>106</v>
      </c>
      <c r="F5" s="14" t="s">
        <v>103</v>
      </c>
      <c r="G5">
        <f t="shared" si="0"/>
        <v>245</v>
      </c>
    </row>
    <row r="6" spans="1:15" ht="21" x14ac:dyDescent="0.5">
      <c r="A6" s="14" t="s">
        <v>109</v>
      </c>
      <c r="B6" s="14">
        <v>55</v>
      </c>
      <c r="C6" s="14">
        <v>60</v>
      </c>
      <c r="D6" s="14">
        <v>58</v>
      </c>
      <c r="E6" s="14" t="s">
        <v>102</v>
      </c>
      <c r="F6" s="14" t="s">
        <v>103</v>
      </c>
      <c r="G6">
        <f t="shared" si="0"/>
        <v>173</v>
      </c>
      <c r="I6" s="47" t="s">
        <v>114</v>
      </c>
      <c r="J6" s="48"/>
      <c r="M6" s="47" t="s">
        <v>115</v>
      </c>
      <c r="N6" s="48"/>
    </row>
    <row r="7" spans="1:15" ht="21" x14ac:dyDescent="0.5">
      <c r="A7" s="14" t="s">
        <v>110</v>
      </c>
      <c r="B7" s="14">
        <v>92</v>
      </c>
      <c r="C7" s="14">
        <v>95</v>
      </c>
      <c r="D7" s="14">
        <v>98</v>
      </c>
      <c r="E7" s="14" t="s">
        <v>106</v>
      </c>
      <c r="F7" s="14" t="s">
        <v>103</v>
      </c>
      <c r="G7">
        <f t="shared" si="0"/>
        <v>285</v>
      </c>
      <c r="I7" s="49">
        <f>COUNTIF(E2:E8,"A")</f>
        <v>4</v>
      </c>
      <c r="J7" s="49"/>
      <c r="M7" s="49">
        <f>COUNTIFS(E2:E8,"A",F2:F8,"Present")</f>
        <v>3</v>
      </c>
      <c r="N7" s="49"/>
    </row>
    <row r="8" spans="1:15" x14ac:dyDescent="0.35">
      <c r="A8" s="14" t="s">
        <v>111</v>
      </c>
      <c r="B8" s="14">
        <v>70</v>
      </c>
      <c r="C8" s="14">
        <v>68</v>
      </c>
      <c r="D8" s="14">
        <v>72</v>
      </c>
      <c r="E8" s="14" t="s">
        <v>102</v>
      </c>
      <c r="F8" s="14" t="s">
        <v>107</v>
      </c>
      <c r="G8">
        <f t="shared" si="0"/>
        <v>210</v>
      </c>
    </row>
    <row r="11" spans="1:15" ht="21" x14ac:dyDescent="0.5">
      <c r="E11" s="15"/>
    </row>
    <row r="12" spans="1:15" ht="21" x14ac:dyDescent="0.5">
      <c r="A12" s="23" t="s">
        <v>157</v>
      </c>
      <c r="B12" s="23" t="s">
        <v>158</v>
      </c>
      <c r="C12" s="23" t="s">
        <v>159</v>
      </c>
      <c r="D12" s="23" t="s">
        <v>160</v>
      </c>
      <c r="E12" s="23" t="s">
        <v>42</v>
      </c>
      <c r="G12" s="26" t="s">
        <v>178</v>
      </c>
      <c r="H12" s="22"/>
    </row>
    <row r="13" spans="1:15" x14ac:dyDescent="0.45">
      <c r="A13" s="24" t="s">
        <v>161</v>
      </c>
      <c r="B13" s="25" t="s">
        <v>162</v>
      </c>
      <c r="C13" s="25">
        <v>5</v>
      </c>
      <c r="D13" s="25">
        <v>20200</v>
      </c>
      <c r="E13" s="25">
        <v>101000</v>
      </c>
      <c r="G13" t="s">
        <v>165</v>
      </c>
    </row>
    <row r="14" spans="1:15" x14ac:dyDescent="0.45">
      <c r="A14" s="24" t="s">
        <v>163</v>
      </c>
      <c r="B14" s="25" t="s">
        <v>164</v>
      </c>
      <c r="C14" s="25">
        <v>5</v>
      </c>
      <c r="D14" s="25">
        <v>32000</v>
      </c>
      <c r="E14" s="25">
        <v>160000</v>
      </c>
    </row>
    <row r="15" spans="1:15" ht="21" x14ac:dyDescent="0.5">
      <c r="A15" s="24" t="s">
        <v>165</v>
      </c>
      <c r="B15" s="25" t="s">
        <v>166</v>
      </c>
      <c r="C15" s="25">
        <v>2</v>
      </c>
      <c r="D15" s="25">
        <v>1200</v>
      </c>
      <c r="E15" s="25">
        <v>2400</v>
      </c>
      <c r="G15" s="26" t="s">
        <v>177</v>
      </c>
      <c r="H15" s="22"/>
    </row>
    <row r="16" spans="1:15" x14ac:dyDescent="0.45">
      <c r="A16" s="24" t="s">
        <v>167</v>
      </c>
      <c r="B16" s="25" t="s">
        <v>168</v>
      </c>
      <c r="C16" s="25">
        <v>10</v>
      </c>
      <c r="D16" s="25">
        <v>1900</v>
      </c>
      <c r="E16" s="25">
        <v>19000</v>
      </c>
      <c r="G16" t="s">
        <v>161</v>
      </c>
    </row>
    <row r="17" spans="1:8" x14ac:dyDescent="0.45">
      <c r="A17" s="24" t="s">
        <v>169</v>
      </c>
      <c r="B17" s="25" t="s">
        <v>170</v>
      </c>
      <c r="C17" s="25">
        <v>10</v>
      </c>
      <c r="D17" s="25">
        <v>210</v>
      </c>
      <c r="E17" s="25">
        <v>2100</v>
      </c>
    </row>
    <row r="18" spans="1:8" ht="21" x14ac:dyDescent="0.5">
      <c r="A18" s="24" t="s">
        <v>163</v>
      </c>
      <c r="B18" s="25" t="s">
        <v>171</v>
      </c>
      <c r="C18" s="25">
        <v>5</v>
      </c>
      <c r="D18" s="25">
        <v>34000</v>
      </c>
      <c r="E18" s="25">
        <v>170000</v>
      </c>
      <c r="G18" s="26" t="s">
        <v>179</v>
      </c>
      <c r="H18" s="22"/>
    </row>
    <row r="19" spans="1:8" x14ac:dyDescent="0.45">
      <c r="A19" s="24" t="s">
        <v>161</v>
      </c>
      <c r="B19" s="25" t="s">
        <v>172</v>
      </c>
      <c r="C19" s="25">
        <v>5</v>
      </c>
      <c r="D19" s="25">
        <v>17000</v>
      </c>
      <c r="E19" s="25">
        <v>85000</v>
      </c>
      <c r="G19" t="s">
        <v>160</v>
      </c>
    </row>
    <row r="20" spans="1:8" x14ac:dyDescent="0.45">
      <c r="A20" s="24" t="s">
        <v>163</v>
      </c>
      <c r="B20" s="25" t="s">
        <v>173</v>
      </c>
      <c r="C20" s="25">
        <v>5</v>
      </c>
      <c r="D20" s="25">
        <v>43000</v>
      </c>
      <c r="E20" s="25">
        <v>215000</v>
      </c>
    </row>
    <row r="21" spans="1:8" x14ac:dyDescent="0.45">
      <c r="A21" s="24" t="s">
        <v>161</v>
      </c>
      <c r="B21" s="25" t="s">
        <v>174</v>
      </c>
      <c r="C21" s="25">
        <v>10</v>
      </c>
      <c r="D21" s="25">
        <v>14000</v>
      </c>
      <c r="E21" s="25">
        <v>140000</v>
      </c>
    </row>
    <row r="22" spans="1:8" x14ac:dyDescent="0.45">
      <c r="A22" s="24" t="s">
        <v>165</v>
      </c>
      <c r="B22" s="25" t="s">
        <v>175</v>
      </c>
      <c r="C22" s="25">
        <v>5</v>
      </c>
      <c r="D22" s="25">
        <v>210</v>
      </c>
      <c r="E22" s="25">
        <v>1050</v>
      </c>
    </row>
    <row r="23" spans="1:8" x14ac:dyDescent="0.45">
      <c r="A23" s="24" t="s">
        <v>165</v>
      </c>
      <c r="B23" s="25" t="s">
        <v>176</v>
      </c>
      <c r="C23" s="25">
        <v>5</v>
      </c>
      <c r="D23" s="25">
        <v>440</v>
      </c>
      <c r="E23" s="25">
        <v>2200</v>
      </c>
    </row>
  </sheetData>
  <mergeCells count="8">
    <mergeCell ref="I6:J6"/>
    <mergeCell ref="M6:N6"/>
    <mergeCell ref="I7:J7"/>
    <mergeCell ref="M7:N7"/>
    <mergeCell ref="I2:J2"/>
    <mergeCell ref="I3:J3"/>
    <mergeCell ref="M2:N2"/>
    <mergeCell ref="M3:N3"/>
  </mergeCells>
  <conditionalFormatting sqref="A13:A23">
    <cfRule type="expression" dxfId="4" priority="3">
      <formula>A13=$G$13</formula>
    </cfRule>
  </conditionalFormatting>
  <conditionalFormatting sqref="A12:E23">
    <cfRule type="expression" dxfId="3" priority="1">
      <formula>A$12=$G$19</formula>
    </cfRule>
  </conditionalFormatting>
  <conditionalFormatting sqref="A13:E23">
    <cfRule type="expression" dxfId="2" priority="2">
      <formula>$A13=$G$16</formula>
    </cfRule>
  </conditionalFormatting>
  <conditionalFormatting sqref="F2:F8">
    <cfRule type="cellIs" dxfId="1" priority="4" operator="equal">
      <formula>"Absent"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7DAE-F0E4-4923-8503-A9986A0B09C7}">
  <dimension ref="A1:F13"/>
  <sheetViews>
    <sheetView workbookViewId="0">
      <selection activeCell="J5" sqref="J5"/>
    </sheetView>
  </sheetViews>
  <sheetFormatPr defaultRowHeight="14.5" x14ac:dyDescent="0.35"/>
  <cols>
    <col min="2" max="6" width="14.54296875" customWidth="1"/>
  </cols>
  <sheetData>
    <row r="1" spans="1:6" ht="21" x14ac:dyDescent="0.5">
      <c r="A1" t="s">
        <v>181</v>
      </c>
      <c r="B1" s="23" t="s">
        <v>157</v>
      </c>
      <c r="C1" s="23" t="s">
        <v>158</v>
      </c>
      <c r="D1" s="23" t="s">
        <v>159</v>
      </c>
      <c r="E1" s="23" t="s">
        <v>160</v>
      </c>
      <c r="F1" s="23" t="s">
        <v>42</v>
      </c>
    </row>
    <row r="2" spans="1:6" ht="22.5" customHeight="1" x14ac:dyDescent="0.35">
      <c r="A2" s="29" t="b">
        <v>0</v>
      </c>
      <c r="B2" s="24" t="s">
        <v>161</v>
      </c>
      <c r="C2" s="25" t="s">
        <v>162</v>
      </c>
      <c r="D2" s="25">
        <v>5</v>
      </c>
      <c r="E2" s="25">
        <v>20200</v>
      </c>
      <c r="F2" s="25">
        <v>101000</v>
      </c>
    </row>
    <row r="3" spans="1:6" ht="18.5" x14ac:dyDescent="0.35">
      <c r="A3" s="29" t="b">
        <v>1</v>
      </c>
      <c r="B3" s="24" t="s">
        <v>163</v>
      </c>
      <c r="C3" s="25" t="s">
        <v>164</v>
      </c>
      <c r="D3" s="25">
        <v>5</v>
      </c>
      <c r="E3" s="25">
        <v>32000</v>
      </c>
      <c r="F3" s="25">
        <v>160000</v>
      </c>
    </row>
    <row r="4" spans="1:6" ht="18.5" x14ac:dyDescent="0.35">
      <c r="A4" s="29" t="b">
        <v>0</v>
      </c>
      <c r="B4" s="24" t="s">
        <v>165</v>
      </c>
      <c r="C4" s="25" t="s">
        <v>166</v>
      </c>
      <c r="D4" s="25">
        <v>2</v>
      </c>
      <c r="E4" s="25">
        <v>1200</v>
      </c>
      <c r="F4" s="25">
        <v>2400</v>
      </c>
    </row>
    <row r="5" spans="1:6" ht="18.5" x14ac:dyDescent="0.35">
      <c r="A5" s="29" t="b">
        <v>0</v>
      </c>
      <c r="B5" s="24" t="s">
        <v>167</v>
      </c>
      <c r="C5" s="25" t="s">
        <v>168</v>
      </c>
      <c r="D5" s="25">
        <v>10</v>
      </c>
      <c r="E5" s="25">
        <v>1900</v>
      </c>
      <c r="F5" s="25">
        <v>19000</v>
      </c>
    </row>
    <row r="6" spans="1:6" ht="18.5" x14ac:dyDescent="0.35">
      <c r="A6" s="29" t="b">
        <v>0</v>
      </c>
      <c r="B6" s="24" t="s">
        <v>169</v>
      </c>
      <c r="C6" s="25" t="s">
        <v>170</v>
      </c>
      <c r="D6" s="25">
        <v>10</v>
      </c>
      <c r="E6" s="25">
        <v>210</v>
      </c>
      <c r="F6" s="25">
        <v>2100</v>
      </c>
    </row>
    <row r="7" spans="1:6" ht="18.5" x14ac:dyDescent="0.35">
      <c r="A7" s="29" t="b">
        <v>1</v>
      </c>
      <c r="B7" s="24" t="s">
        <v>163</v>
      </c>
      <c r="C7" s="25" t="s">
        <v>171</v>
      </c>
      <c r="D7" s="25">
        <v>5</v>
      </c>
      <c r="E7" s="25">
        <v>34000</v>
      </c>
      <c r="F7" s="25">
        <v>170000</v>
      </c>
    </row>
    <row r="8" spans="1:6" ht="18.5" x14ac:dyDescent="0.35">
      <c r="A8" s="29" t="b">
        <v>0</v>
      </c>
      <c r="B8" s="24" t="s">
        <v>161</v>
      </c>
      <c r="C8" s="25" t="s">
        <v>172</v>
      </c>
      <c r="D8" s="25">
        <v>5</v>
      </c>
      <c r="E8" s="25">
        <v>17000</v>
      </c>
      <c r="F8" s="25">
        <v>85000</v>
      </c>
    </row>
    <row r="9" spans="1:6" ht="18.5" x14ac:dyDescent="0.35">
      <c r="A9" s="29" t="b">
        <v>1</v>
      </c>
      <c r="B9" s="24" t="s">
        <v>163</v>
      </c>
      <c r="C9" s="25" t="s">
        <v>173</v>
      </c>
      <c r="D9" s="25">
        <v>5</v>
      </c>
      <c r="E9" s="25">
        <v>43000</v>
      </c>
      <c r="F9" s="25">
        <v>215000</v>
      </c>
    </row>
    <row r="10" spans="1:6" ht="18.5" x14ac:dyDescent="0.35">
      <c r="A10" s="29" t="b">
        <v>0</v>
      </c>
      <c r="B10" s="24" t="s">
        <v>161</v>
      </c>
      <c r="C10" s="25" t="s">
        <v>174</v>
      </c>
      <c r="D10" s="25">
        <v>10</v>
      </c>
      <c r="E10" s="25">
        <v>14000</v>
      </c>
      <c r="F10" s="25">
        <v>140000</v>
      </c>
    </row>
    <row r="11" spans="1:6" ht="18.5" x14ac:dyDescent="0.35">
      <c r="A11" s="29" t="b">
        <v>0</v>
      </c>
      <c r="B11" s="24" t="s">
        <v>165</v>
      </c>
      <c r="C11" s="25" t="s">
        <v>175</v>
      </c>
      <c r="D11" s="25">
        <v>5</v>
      </c>
      <c r="E11" s="25">
        <v>210</v>
      </c>
      <c r="F11" s="25">
        <v>1050</v>
      </c>
    </row>
    <row r="12" spans="1:6" ht="18.5" x14ac:dyDescent="0.35">
      <c r="A12" s="29" t="b">
        <v>0</v>
      </c>
      <c r="B12" s="24" t="s">
        <v>165</v>
      </c>
      <c r="C12" s="25" t="s">
        <v>176</v>
      </c>
      <c r="D12" s="25">
        <v>5</v>
      </c>
      <c r="E12" s="25">
        <v>440</v>
      </c>
      <c r="F12" s="25">
        <v>2200</v>
      </c>
    </row>
    <row r="13" spans="1:6" x14ac:dyDescent="0.35">
      <c r="A13" s="30" t="s">
        <v>42</v>
      </c>
      <c r="B13" s="30">
        <f>COUNTIF(A2:A12,TRUE)</f>
        <v>3</v>
      </c>
      <c r="C13" s="30"/>
      <c r="D13" s="30"/>
      <c r="E13" s="30"/>
      <c r="F13" s="30">
        <f>SUMIF(A2:A12,TRUE,F2:F12)</f>
        <v>545000</v>
      </c>
    </row>
  </sheetData>
  <conditionalFormatting sqref="A2:F12">
    <cfRule type="expression" dxfId="0" priority="1">
      <formula>$A2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3" name="Check Box 1">
              <controlPr defaultSize="0" autoFill="0" autoLine="0" autoPict="0">
                <anchor moveWithCells="1">
                  <from>
                    <xdr:col>0</xdr:col>
                    <xdr:colOff>120650</xdr:colOff>
                    <xdr:row>1</xdr:row>
                    <xdr:rowOff>31750</xdr:rowOff>
                  </from>
                  <to>
                    <xdr:col>0</xdr:col>
                    <xdr:colOff>361950</xdr:colOff>
                    <xdr:row>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4" name="Check Box 2">
              <controlPr defaultSize="0" autoFill="0" autoLine="0" autoPict="0">
                <anchor moveWithCells="1">
                  <from>
                    <xdr:col>0</xdr:col>
                    <xdr:colOff>120650</xdr:colOff>
                    <xdr:row>2</xdr:row>
                    <xdr:rowOff>31750</xdr:rowOff>
                  </from>
                  <to>
                    <xdr:col>0</xdr:col>
                    <xdr:colOff>361950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5" name="Check Box 3">
              <controlPr defaultSize="0" autoFill="0" autoLine="0" autoPict="0">
                <anchor moveWithCells="1">
                  <from>
                    <xdr:col>0</xdr:col>
                    <xdr:colOff>120650</xdr:colOff>
                    <xdr:row>3</xdr:row>
                    <xdr:rowOff>31750</xdr:rowOff>
                  </from>
                  <to>
                    <xdr:col>0</xdr:col>
                    <xdr:colOff>361950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6" name="Check Box 4">
              <controlPr defaultSize="0" autoFill="0" autoLine="0" autoPict="0">
                <anchor moveWithCells="1">
                  <from>
                    <xdr:col>0</xdr:col>
                    <xdr:colOff>120650</xdr:colOff>
                    <xdr:row>4</xdr:row>
                    <xdr:rowOff>31750</xdr:rowOff>
                  </from>
                  <to>
                    <xdr:col>0</xdr:col>
                    <xdr:colOff>361950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7" name="Check Box 5">
              <controlPr defaultSize="0" autoFill="0" autoLine="0" autoPict="0">
                <anchor moveWithCells="1">
                  <from>
                    <xdr:col>0</xdr:col>
                    <xdr:colOff>120650</xdr:colOff>
                    <xdr:row>5</xdr:row>
                    <xdr:rowOff>31750</xdr:rowOff>
                  </from>
                  <to>
                    <xdr:col>0</xdr:col>
                    <xdr:colOff>361950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8" name="Check Box 6">
              <controlPr defaultSize="0" autoFill="0" autoLine="0" autoPict="0">
                <anchor moveWithCells="1">
                  <from>
                    <xdr:col>0</xdr:col>
                    <xdr:colOff>120650</xdr:colOff>
                    <xdr:row>6</xdr:row>
                    <xdr:rowOff>31750</xdr:rowOff>
                  </from>
                  <to>
                    <xdr:col>0</xdr:col>
                    <xdr:colOff>361950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9" name="Check Box 7">
              <controlPr defaultSize="0" autoFill="0" autoLine="0" autoPict="0">
                <anchor moveWithCells="1">
                  <from>
                    <xdr:col>0</xdr:col>
                    <xdr:colOff>120650</xdr:colOff>
                    <xdr:row>7</xdr:row>
                    <xdr:rowOff>31750</xdr:rowOff>
                  </from>
                  <to>
                    <xdr:col>0</xdr:col>
                    <xdr:colOff>361950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0" name="Check Box 8">
              <controlPr defaultSize="0" autoFill="0" autoLine="0" autoPict="0">
                <anchor moveWithCells="1">
                  <from>
                    <xdr:col>0</xdr:col>
                    <xdr:colOff>120650</xdr:colOff>
                    <xdr:row>8</xdr:row>
                    <xdr:rowOff>31750</xdr:rowOff>
                  </from>
                  <to>
                    <xdr:col>0</xdr:col>
                    <xdr:colOff>361950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1" name="Check Box 9">
              <controlPr defaultSize="0" autoFill="0" autoLine="0" autoPict="0">
                <anchor moveWithCells="1">
                  <from>
                    <xdr:col>0</xdr:col>
                    <xdr:colOff>120650</xdr:colOff>
                    <xdr:row>9</xdr:row>
                    <xdr:rowOff>31750</xdr:rowOff>
                  </from>
                  <to>
                    <xdr:col>0</xdr:col>
                    <xdr:colOff>361950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2" name="Check Box 10">
              <controlPr defaultSize="0" autoFill="0" autoLine="0" autoPict="0">
                <anchor moveWithCells="1">
                  <from>
                    <xdr:col>0</xdr:col>
                    <xdr:colOff>120650</xdr:colOff>
                    <xdr:row>10</xdr:row>
                    <xdr:rowOff>31750</xdr:rowOff>
                  </from>
                  <to>
                    <xdr:col>0</xdr:col>
                    <xdr:colOff>361950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3" name="Check Box 11">
              <controlPr defaultSize="0" autoFill="0" autoLine="0" autoPict="0">
                <anchor moveWithCells="1">
                  <from>
                    <xdr:col>0</xdr:col>
                    <xdr:colOff>120650</xdr:colOff>
                    <xdr:row>11</xdr:row>
                    <xdr:rowOff>31750</xdr:rowOff>
                  </from>
                  <to>
                    <xdr:col>0</xdr:col>
                    <xdr:colOff>361950</xdr:colOff>
                    <xdr:row>12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778E-5C93-4816-8264-419550F1BC12}">
  <dimension ref="A1:R26"/>
  <sheetViews>
    <sheetView tabSelected="1" workbookViewId="0">
      <selection activeCell="L20" sqref="L20"/>
    </sheetView>
  </sheetViews>
  <sheetFormatPr defaultRowHeight="14.5" x14ac:dyDescent="0.35"/>
  <cols>
    <col min="3" max="3" width="12.81640625" bestFit="1" customWidth="1"/>
    <col min="7" max="7" width="10" customWidth="1"/>
    <col min="8" max="8" width="16.54296875" customWidth="1"/>
    <col min="9" max="9" width="28.54296875" bestFit="1" customWidth="1"/>
    <col min="10" max="10" width="6.26953125" customWidth="1"/>
    <col min="11" max="11" width="4.08984375" customWidth="1"/>
    <col min="12" max="12" width="17" bestFit="1" customWidth="1"/>
  </cols>
  <sheetData>
    <row r="1" spans="1:18" ht="31" x14ac:dyDescent="0.7">
      <c r="A1" s="51" t="s">
        <v>213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2"/>
      <c r="Q1" s="51"/>
      <c r="R1" s="51"/>
    </row>
    <row r="2" spans="1:18" x14ac:dyDescent="0.35"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0"/>
    </row>
    <row r="3" spans="1:18" ht="26.5" thickBot="1" x14ac:dyDescent="0.65">
      <c r="B3" s="55"/>
      <c r="C3" s="56" t="s">
        <v>210</v>
      </c>
      <c r="D3" s="57"/>
      <c r="E3" s="57"/>
      <c r="F3" s="58"/>
      <c r="G3" s="92" t="s">
        <v>211</v>
      </c>
      <c r="H3" s="92"/>
      <c r="I3" s="57"/>
      <c r="J3" s="57"/>
      <c r="K3" s="56"/>
      <c r="L3" s="56" t="s">
        <v>212</v>
      </c>
      <c r="M3" s="57"/>
      <c r="N3" s="57"/>
      <c r="O3" s="58"/>
      <c r="P3" s="50"/>
    </row>
    <row r="4" spans="1:18" x14ac:dyDescent="0.35">
      <c r="B4" s="55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0"/>
    </row>
    <row r="5" spans="1:18" ht="23.5" x14ac:dyDescent="0.35">
      <c r="B5" s="55"/>
      <c r="C5" s="59" t="s">
        <v>214</v>
      </c>
      <c r="D5" s="60"/>
      <c r="E5" s="60"/>
      <c r="F5" s="61"/>
      <c r="G5" s="59" t="s">
        <v>219</v>
      </c>
      <c r="H5" s="61"/>
      <c r="I5" s="62" t="s">
        <v>216</v>
      </c>
      <c r="J5" s="59" t="s">
        <v>218</v>
      </c>
      <c r="K5" s="60"/>
      <c r="L5" s="61"/>
      <c r="M5" s="59" t="s">
        <v>217</v>
      </c>
      <c r="N5" s="61"/>
      <c r="O5" s="58"/>
      <c r="P5" s="50"/>
    </row>
    <row r="6" spans="1:18" ht="23.5" x14ac:dyDescent="0.55000000000000004">
      <c r="B6" s="55"/>
      <c r="C6" s="63">
        <v>1</v>
      </c>
      <c r="D6" s="88" t="s">
        <v>220</v>
      </c>
      <c r="E6" s="89"/>
      <c r="F6" s="90"/>
      <c r="G6" s="88">
        <v>100</v>
      </c>
      <c r="H6" s="90"/>
      <c r="I6" s="67"/>
      <c r="J6" s="64"/>
      <c r="K6" s="65"/>
      <c r="L6" s="66"/>
      <c r="M6" s="64"/>
      <c r="N6" s="66"/>
      <c r="O6" s="58"/>
      <c r="P6" s="50"/>
    </row>
    <row r="7" spans="1:18" ht="23.5" x14ac:dyDescent="0.55000000000000004">
      <c r="B7" s="55"/>
      <c r="C7" s="63">
        <v>2</v>
      </c>
      <c r="D7" s="88" t="s">
        <v>221</v>
      </c>
      <c r="E7" s="89"/>
      <c r="F7" s="90"/>
      <c r="G7" s="88">
        <v>100</v>
      </c>
      <c r="H7" s="90"/>
      <c r="I7" s="67"/>
      <c r="J7" s="64"/>
      <c r="K7" s="65"/>
      <c r="L7" s="66"/>
      <c r="M7" s="64"/>
      <c r="N7" s="66"/>
      <c r="O7" s="58"/>
      <c r="P7" s="50"/>
    </row>
    <row r="8" spans="1:18" ht="23.5" x14ac:dyDescent="0.55000000000000004">
      <c r="B8" s="55"/>
      <c r="C8" s="63">
        <v>3</v>
      </c>
      <c r="D8" s="88" t="s">
        <v>222</v>
      </c>
      <c r="E8" s="89"/>
      <c r="F8" s="90"/>
      <c r="G8" s="88">
        <v>100</v>
      </c>
      <c r="H8" s="90"/>
      <c r="I8" s="67"/>
      <c r="J8" s="64"/>
      <c r="K8" s="65"/>
      <c r="L8" s="66"/>
      <c r="M8" s="64"/>
      <c r="N8" s="66"/>
      <c r="O8" s="58"/>
      <c r="P8" s="50"/>
    </row>
    <row r="9" spans="1:18" ht="23.5" x14ac:dyDescent="0.55000000000000004">
      <c r="B9" s="55"/>
      <c r="C9" s="63">
        <v>4</v>
      </c>
      <c r="D9" s="88" t="s">
        <v>223</v>
      </c>
      <c r="E9" s="89"/>
      <c r="F9" s="90"/>
      <c r="G9" s="88">
        <v>100</v>
      </c>
      <c r="H9" s="90"/>
      <c r="I9" s="67"/>
      <c r="J9" s="64"/>
      <c r="K9" s="65"/>
      <c r="L9" s="66"/>
      <c r="M9" s="64"/>
      <c r="N9" s="66"/>
      <c r="O9" s="58"/>
      <c r="P9" s="50"/>
    </row>
    <row r="10" spans="1:18" ht="23.5" x14ac:dyDescent="0.55000000000000004">
      <c r="B10" s="55"/>
      <c r="C10" s="63">
        <v>5</v>
      </c>
      <c r="D10" s="88" t="s">
        <v>224</v>
      </c>
      <c r="E10" s="89"/>
      <c r="F10" s="90"/>
      <c r="G10" s="88">
        <v>100</v>
      </c>
      <c r="H10" s="90"/>
      <c r="I10" s="67"/>
      <c r="J10" s="64"/>
      <c r="K10" s="65"/>
      <c r="L10" s="66"/>
      <c r="M10" s="64"/>
      <c r="N10" s="66"/>
      <c r="O10" s="58"/>
      <c r="P10" s="50"/>
    </row>
    <row r="11" spans="1:18" ht="23.5" x14ac:dyDescent="0.55000000000000004">
      <c r="B11" s="55"/>
      <c r="C11" s="63">
        <v>6</v>
      </c>
      <c r="D11" s="88" t="s">
        <v>225</v>
      </c>
      <c r="E11" s="89"/>
      <c r="F11" s="90"/>
      <c r="G11" s="88">
        <v>100</v>
      </c>
      <c r="H11" s="90"/>
      <c r="I11" s="67"/>
      <c r="J11" s="64"/>
      <c r="K11" s="65"/>
      <c r="L11" s="66"/>
      <c r="M11" s="64"/>
      <c r="N11" s="66"/>
      <c r="O11" s="58"/>
      <c r="P11" s="50"/>
    </row>
    <row r="12" spans="1:18" ht="23.5" x14ac:dyDescent="0.55000000000000004">
      <c r="B12" s="55"/>
      <c r="C12" s="63">
        <v>7</v>
      </c>
      <c r="D12" s="88" t="s">
        <v>226</v>
      </c>
      <c r="E12" s="89"/>
      <c r="F12" s="90"/>
      <c r="G12" s="88">
        <v>100</v>
      </c>
      <c r="H12" s="90"/>
      <c r="I12" s="67"/>
      <c r="J12" s="64"/>
      <c r="K12" s="65"/>
      <c r="L12" s="66"/>
      <c r="M12" s="64"/>
      <c r="N12" s="66"/>
      <c r="O12" s="58"/>
      <c r="P12" s="50"/>
    </row>
    <row r="13" spans="1:18" ht="23.5" x14ac:dyDescent="0.55000000000000004">
      <c r="B13" s="55"/>
      <c r="C13" s="64"/>
      <c r="D13" s="65"/>
      <c r="E13" s="66"/>
      <c r="F13" s="91" t="s">
        <v>215</v>
      </c>
      <c r="G13" s="88">
        <f>SUM(G6:G12)</f>
        <v>700</v>
      </c>
      <c r="H13" s="90"/>
      <c r="I13" s="68"/>
      <c r="J13" s="64"/>
      <c r="K13" s="65"/>
      <c r="L13" s="66"/>
      <c r="M13" s="69"/>
      <c r="N13" s="70"/>
      <c r="O13" s="58"/>
      <c r="P13" s="50"/>
    </row>
    <row r="14" spans="1:18" x14ac:dyDescent="0.35">
      <c r="B14" s="55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0"/>
    </row>
    <row r="15" spans="1:18" x14ac:dyDescent="0.35">
      <c r="B15" s="55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0"/>
    </row>
    <row r="16" spans="1:18" ht="21" x14ac:dyDescent="0.5">
      <c r="B16" s="55"/>
      <c r="C16" s="71" t="s">
        <v>227</v>
      </c>
      <c r="D16" s="72"/>
      <c r="E16" s="72"/>
      <c r="F16" s="58"/>
      <c r="G16" s="71"/>
      <c r="H16" s="71" t="s">
        <v>218</v>
      </c>
      <c r="I16" s="85"/>
      <c r="J16" s="80"/>
      <c r="K16" s="80"/>
      <c r="L16" s="71" t="s">
        <v>240</v>
      </c>
      <c r="M16" s="72"/>
      <c r="N16" s="72"/>
      <c r="O16" s="58"/>
      <c r="P16" s="50"/>
    </row>
    <row r="17" spans="2:16" x14ac:dyDescent="0.35">
      <c r="B17" s="55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0"/>
    </row>
    <row r="18" spans="2:16" x14ac:dyDescent="0.35">
      <c r="B18" s="55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0"/>
    </row>
    <row r="19" spans="2:16" ht="21" x14ac:dyDescent="0.5">
      <c r="B19" s="55"/>
      <c r="C19" s="58"/>
      <c r="D19" s="58"/>
      <c r="E19" s="74" t="s">
        <v>228</v>
      </c>
      <c r="F19" s="74"/>
      <c r="G19" s="74"/>
      <c r="H19" s="74"/>
      <c r="I19" s="74"/>
      <c r="J19" s="58"/>
      <c r="K19" s="58"/>
      <c r="L19" s="58"/>
      <c r="M19" s="58"/>
      <c r="N19" s="58"/>
      <c r="O19" s="58"/>
      <c r="P19" s="50"/>
    </row>
    <row r="20" spans="2:16" ht="21" x14ac:dyDescent="0.35">
      <c r="B20" s="55"/>
      <c r="C20" s="58"/>
      <c r="D20" s="58"/>
      <c r="E20" s="75" t="s">
        <v>229</v>
      </c>
      <c r="F20" s="75" t="s">
        <v>230</v>
      </c>
      <c r="G20" s="75" t="s">
        <v>231</v>
      </c>
      <c r="H20" s="75" t="s">
        <v>232</v>
      </c>
      <c r="I20" s="75" t="s">
        <v>233</v>
      </c>
      <c r="J20" s="58"/>
      <c r="K20" s="58"/>
      <c r="L20" s="58"/>
      <c r="M20" s="58"/>
      <c r="N20" s="58"/>
      <c r="O20" s="58"/>
      <c r="P20" s="50"/>
    </row>
    <row r="21" spans="2:16" ht="21" x14ac:dyDescent="0.35">
      <c r="B21" s="55"/>
      <c r="C21" s="58"/>
      <c r="D21" s="58"/>
      <c r="E21" s="75" t="s">
        <v>234</v>
      </c>
      <c r="F21" s="75" t="s">
        <v>102</v>
      </c>
      <c r="G21" s="75" t="s">
        <v>106</v>
      </c>
      <c r="H21" s="75" t="s">
        <v>235</v>
      </c>
      <c r="I21" s="75" t="s">
        <v>236</v>
      </c>
      <c r="J21" s="58"/>
      <c r="K21" s="58"/>
      <c r="L21" s="58"/>
      <c r="M21" s="58"/>
      <c r="N21" s="58"/>
      <c r="O21" s="58"/>
      <c r="P21" s="50"/>
    </row>
    <row r="22" spans="2:16" x14ac:dyDescent="0.35">
      <c r="B22" s="55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0"/>
    </row>
    <row r="23" spans="2:16" x14ac:dyDescent="0.35">
      <c r="B23" s="55"/>
      <c r="C23" s="58"/>
      <c r="D23" s="76"/>
      <c r="E23" s="77"/>
      <c r="F23" s="78"/>
      <c r="G23" s="58"/>
      <c r="H23" s="76"/>
      <c r="I23" s="78"/>
      <c r="J23" s="58"/>
      <c r="K23" s="58"/>
      <c r="L23" s="76"/>
      <c r="M23" s="77"/>
      <c r="N23" s="77"/>
      <c r="O23" s="77"/>
      <c r="P23" s="50"/>
    </row>
    <row r="24" spans="2:16" x14ac:dyDescent="0.35">
      <c r="B24" s="55"/>
      <c r="C24" s="58"/>
      <c r="D24" s="79"/>
      <c r="E24" s="80"/>
      <c r="F24" s="81"/>
      <c r="G24" s="58"/>
      <c r="H24" s="79"/>
      <c r="I24" s="81"/>
      <c r="J24" s="58"/>
      <c r="K24" s="58"/>
      <c r="L24" s="79"/>
      <c r="M24" s="80"/>
      <c r="N24" s="80"/>
      <c r="O24" s="80"/>
      <c r="P24" s="50"/>
    </row>
    <row r="25" spans="2:16" x14ac:dyDescent="0.35">
      <c r="B25" s="55"/>
      <c r="C25" s="58"/>
      <c r="D25" s="82"/>
      <c r="E25" s="72"/>
      <c r="F25" s="83"/>
      <c r="G25" s="58"/>
      <c r="H25" s="82"/>
      <c r="I25" s="83"/>
      <c r="J25" s="58"/>
      <c r="K25" s="58"/>
      <c r="L25" s="82"/>
      <c r="M25" s="72"/>
      <c r="N25" s="72"/>
      <c r="O25" s="72"/>
      <c r="P25" s="50"/>
    </row>
    <row r="26" spans="2:16" ht="18.5" x14ac:dyDescent="0.45">
      <c r="B26" s="84"/>
      <c r="C26" s="73"/>
      <c r="D26" s="86" t="s">
        <v>237</v>
      </c>
      <c r="E26" s="86"/>
      <c r="F26" s="86"/>
      <c r="G26" s="73"/>
      <c r="H26" s="86" t="s">
        <v>238</v>
      </c>
      <c r="I26" s="86"/>
      <c r="J26" s="73"/>
      <c r="K26" s="73"/>
      <c r="L26" s="86" t="s">
        <v>239</v>
      </c>
      <c r="M26" s="86"/>
      <c r="N26" s="86"/>
      <c r="O26" s="87"/>
      <c r="P26" s="50"/>
    </row>
  </sheetData>
  <mergeCells count="51">
    <mergeCell ref="J5:L5"/>
    <mergeCell ref="J6:L6"/>
    <mergeCell ref="J7:L7"/>
    <mergeCell ref="J8:L8"/>
    <mergeCell ref="J9:L9"/>
    <mergeCell ref="J10:L10"/>
    <mergeCell ref="G7:H7"/>
    <mergeCell ref="G8:H8"/>
    <mergeCell ref="G9:H9"/>
    <mergeCell ref="G10:H10"/>
    <mergeCell ref="G11:H11"/>
    <mergeCell ref="G12:H12"/>
    <mergeCell ref="D23:F25"/>
    <mergeCell ref="H23:I25"/>
    <mergeCell ref="L23:O25"/>
    <mergeCell ref="D26:F26"/>
    <mergeCell ref="H26:I26"/>
    <mergeCell ref="L26:O26"/>
    <mergeCell ref="E19:I19"/>
    <mergeCell ref="M13:N13"/>
    <mergeCell ref="D16:E16"/>
    <mergeCell ref="J16:K16"/>
    <mergeCell ref="M16:N16"/>
    <mergeCell ref="G13:H13"/>
    <mergeCell ref="J13:L13"/>
    <mergeCell ref="J11:L11"/>
    <mergeCell ref="J12:L12"/>
    <mergeCell ref="C13:E13"/>
    <mergeCell ref="M5:N5"/>
    <mergeCell ref="M6:N6"/>
    <mergeCell ref="M7:N7"/>
    <mergeCell ref="M8:N8"/>
    <mergeCell ref="M9:N9"/>
    <mergeCell ref="M10:N10"/>
    <mergeCell ref="M11:N11"/>
    <mergeCell ref="M12:N12"/>
    <mergeCell ref="D7:F7"/>
    <mergeCell ref="D8:F8"/>
    <mergeCell ref="D9:F9"/>
    <mergeCell ref="D10:F10"/>
    <mergeCell ref="D11:F11"/>
    <mergeCell ref="D12:F12"/>
    <mergeCell ref="A1:R1"/>
    <mergeCell ref="D3:E3"/>
    <mergeCell ref="I3:J3"/>
    <mergeCell ref="M3:N3"/>
    <mergeCell ref="C5:F5"/>
    <mergeCell ref="D6:F6"/>
    <mergeCell ref="G6:H6"/>
    <mergeCell ref="G5:H5"/>
    <mergeCell ref="G3:H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Props1.xml><?xml version="1.0" encoding="utf-8"?>
<ds:datastoreItem xmlns:ds="http://schemas.openxmlformats.org/officeDocument/2006/customXml" ds:itemID="{9DE4AA84-7B24-498A-85AC-96D9D9712449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9D4274DF-FB47-4098-906A-FD066D1FA5AD}">
  <ds:schemaRefs/>
</ds:datastoreItem>
</file>

<file path=customXml/itemProps3.xml><?xml version="1.0" encoding="utf-8"?>
<ds:datastoreItem xmlns:ds="http://schemas.openxmlformats.org/officeDocument/2006/customXml" ds:itemID="{A4152E57-3861-4D1D-8F50-43449BEB5DAB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2C0F081E-6655-445B-967C-2805BDFD9CA7}">
  <ds:schemaRefs/>
</ds:datastoreItem>
</file>

<file path=customXml/itemProps5.xml><?xml version="1.0" encoding="utf-8"?>
<ds:datastoreItem xmlns:ds="http://schemas.openxmlformats.org/officeDocument/2006/customXml" ds:itemID="{B3CA37DE-E2F0-4EC8-BD08-E9F6EC55B390}">
  <ds:schemaRefs>
    <ds:schemaRef ds:uri="http://www.w3.org/2001/XMLSchema"/>
    <ds:schemaRef ds:uri="http://microsoft.data.visualization.Client.Excel.LState/1.0"/>
  </ds:schemaRefs>
</ds:datastoreItem>
</file>

<file path=customXml/itemProps6.xml><?xml version="1.0" encoding="utf-8"?>
<ds:datastoreItem xmlns:ds="http://schemas.openxmlformats.org/officeDocument/2006/customXml" ds:itemID="{B2080A86-6EC4-41D2-B2F7-84C378401819}">
  <ds:schemaRefs/>
</ds:datastoreItem>
</file>

<file path=customXml/itemProps7.xml><?xml version="1.0" encoding="utf-8"?>
<ds:datastoreItem xmlns:ds="http://schemas.openxmlformats.org/officeDocument/2006/customXml" ds:itemID="{C7309BEC-D3FD-49A0-9FEB-D52443E4A656}">
  <ds:schemaRefs/>
</ds:datastoreItem>
</file>

<file path=customXml/itemProps8.xml><?xml version="1.0" encoding="utf-8"?>
<ds:datastoreItem xmlns:ds="http://schemas.openxmlformats.org/officeDocument/2006/customXml" ds:itemID="{CFA1BF57-31E4-416C-AA15-EE5E1EBF9E5B}">
  <ds:schemaRefs/>
</ds:datastoreItem>
</file>

<file path=customXml/itemProps9.xml><?xml version="1.0" encoding="utf-8"?>
<ds:datastoreItem xmlns:ds="http://schemas.openxmlformats.org/officeDocument/2006/customXml" ds:itemID="{B0FF71A6-D005-4AD5-9307-9D62ED1817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</vt:i4>
      </vt:variant>
    </vt:vector>
  </HeadingPairs>
  <TitlesOfParts>
    <vt:vector size="21" baseType="lpstr">
      <vt:lpstr>Answer</vt:lpstr>
      <vt:lpstr>Vlookup</vt:lpstr>
      <vt:lpstr>hlookup</vt:lpstr>
      <vt:lpstr>index</vt:lpstr>
      <vt:lpstr>Xlookup</vt:lpstr>
      <vt:lpstr>dget</vt:lpstr>
      <vt:lpstr>Data Entry</vt:lpstr>
      <vt:lpstr>Data Cleaning</vt:lpstr>
      <vt:lpstr>conditional formatting</vt:lpstr>
      <vt:lpstr>Index_Match</vt:lpstr>
      <vt:lpstr>Split Data</vt:lpstr>
      <vt:lpstr>Sheet1</vt:lpstr>
      <vt:lpstr>Sheet4</vt:lpstr>
      <vt:lpstr>Sheet2</vt:lpstr>
      <vt:lpstr>sumif_sumifs_countif_countifs</vt:lpstr>
      <vt:lpstr>Sheet3</vt:lpstr>
      <vt:lpstr>marksheet template</vt:lpstr>
      <vt:lpstr>'Split Data'!Criteria</vt:lpstr>
      <vt:lpstr>'Split Data'!Extract</vt:lpstr>
      <vt:lpstr>table1</vt:lpstr>
      <vt:lpstr>vtable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 Halder</dc:creator>
  <cp:lastModifiedBy>Manas Halder</cp:lastModifiedBy>
  <dcterms:created xsi:type="dcterms:W3CDTF">2024-07-06T17:24:36Z</dcterms:created>
  <dcterms:modified xsi:type="dcterms:W3CDTF">2026-09-19T19:44:32Z</dcterms:modified>
</cp:coreProperties>
</file>