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NAS HALDER\Downloads\"/>
    </mc:Choice>
  </mc:AlternateContent>
  <xr:revisionPtr revIDLastSave="0" documentId="13_ncr:1_{9423C411-669A-4DD2-8AF4-33F7ED967836}" xr6:coauthVersionLast="47" xr6:coauthVersionMax="47" xr10:uidLastSave="{00000000-0000-0000-0000-000000000000}"/>
  <bookViews>
    <workbookView xWindow="-110" yWindow="-110" windowWidth="19420" windowHeight="11500" firstSheet="3" activeTab="4" xr2:uid="{B8110E09-94BD-4892-B47C-050A0DE8D548}"/>
  </bookViews>
  <sheets>
    <sheet name="Xlookup" sheetId="1" r:id="rId1"/>
    <sheet name="vlookup_with_array_column()_no" sheetId="2" r:id="rId2"/>
    <sheet name="Vlookup_with_match()" sheetId="5" r:id="rId3"/>
    <sheet name="vlookup +choose+match+Array" sheetId="4" r:id="rId4"/>
    <sheet name="vlookup+choose" sheetId="9" r:id="rId5"/>
    <sheet name="Financial_1" sheetId="7" r:id="rId6"/>
    <sheet name="Date fuction" sheetId="6" r:id="rId7"/>
    <sheet name="Finanace_2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9" l="1" a="1"/>
  <c r="B13" i="9" s="1"/>
  <c r="I1" i="9" a="1"/>
  <c r="I1" i="9" s="1"/>
  <c r="B9" i="6"/>
  <c r="B21" i="7" l="1"/>
  <c r="B19" i="7"/>
  <c r="B13" i="7"/>
  <c r="B5" i="8"/>
  <c r="B9" i="8" s="1"/>
  <c r="H26" i="7"/>
  <c r="G26" i="7"/>
  <c r="F26" i="7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 s="1"/>
  <c r="I21" i="7" s="1"/>
  <c r="I22" i="7" s="1"/>
  <c r="I23" i="7" s="1"/>
  <c r="I24" i="7" s="1"/>
  <c r="I25" i="7" s="1"/>
  <c r="I3" i="7"/>
  <c r="I2" i="7"/>
  <c r="H25" i="7"/>
  <c r="F25" i="7"/>
  <c r="G25" i="7"/>
  <c r="H14" i="7"/>
  <c r="H15" i="7"/>
  <c r="H16" i="7"/>
  <c r="H17" i="7"/>
  <c r="H18" i="7"/>
  <c r="H19" i="7"/>
  <c r="H20" i="7"/>
  <c r="H21" i="7"/>
  <c r="H22" i="7"/>
  <c r="H23" i="7"/>
  <c r="H24" i="7"/>
  <c r="G14" i="7"/>
  <c r="G15" i="7"/>
  <c r="G16" i="7"/>
  <c r="G17" i="7"/>
  <c r="G18" i="7"/>
  <c r="G19" i="7"/>
  <c r="G20" i="7"/>
  <c r="G21" i="7"/>
  <c r="G22" i="7"/>
  <c r="G23" i="7"/>
  <c r="G24" i="7"/>
  <c r="F14" i="7"/>
  <c r="F15" i="7"/>
  <c r="F16" i="7"/>
  <c r="F17" i="7"/>
  <c r="F18" i="7"/>
  <c r="F19" i="7"/>
  <c r="F20" i="7"/>
  <c r="F21" i="7"/>
  <c r="F22" i="7"/>
  <c r="F23" i="7"/>
  <c r="F24" i="7"/>
  <c r="H3" i="7"/>
  <c r="H4" i="7"/>
  <c r="H5" i="7"/>
  <c r="H6" i="7"/>
  <c r="H7" i="7"/>
  <c r="H8" i="7"/>
  <c r="H9" i="7"/>
  <c r="H10" i="7"/>
  <c r="H11" i="7"/>
  <c r="H12" i="7"/>
  <c r="H13" i="7"/>
  <c r="G3" i="7"/>
  <c r="G4" i="7"/>
  <c r="G5" i="7"/>
  <c r="G6" i="7"/>
  <c r="G7" i="7"/>
  <c r="G8" i="7"/>
  <c r="G9" i="7"/>
  <c r="G10" i="7"/>
  <c r="G11" i="7"/>
  <c r="G12" i="7"/>
  <c r="G13" i="7"/>
  <c r="F3" i="7"/>
  <c r="F4" i="7"/>
  <c r="F5" i="7"/>
  <c r="F6" i="7"/>
  <c r="F7" i="7"/>
  <c r="F8" i="7"/>
  <c r="F9" i="7"/>
  <c r="F10" i="7"/>
  <c r="F11" i="7"/>
  <c r="F12" i="7"/>
  <c r="F13" i="7"/>
  <c r="H2" i="7"/>
  <c r="G2" i="7"/>
  <c r="F2" i="7"/>
  <c r="B11" i="7"/>
  <c r="B10" i="7"/>
  <c r="B9" i="7"/>
  <c r="B8" i="7"/>
  <c r="B7" i="7"/>
  <c r="H13" i="6" l="1"/>
  <c r="H14" i="6"/>
  <c r="H15" i="6"/>
  <c r="H16" i="6"/>
  <c r="H17" i="6"/>
  <c r="H12" i="6"/>
  <c r="D17" i="6"/>
  <c r="F13" i="6"/>
  <c r="F14" i="6"/>
  <c r="F15" i="6"/>
  <c r="F16" i="6"/>
  <c r="F17" i="6"/>
  <c r="F12" i="6"/>
  <c r="E17" i="6"/>
  <c r="E13" i="6"/>
  <c r="E14" i="6"/>
  <c r="E15" i="6"/>
  <c r="E16" i="6"/>
  <c r="E12" i="6"/>
  <c r="D13" i="6"/>
  <c r="D14" i="6"/>
  <c r="D15" i="6"/>
  <c r="D16" i="6"/>
  <c r="D12" i="6"/>
  <c r="B7" i="6"/>
  <c r="B5" i="6"/>
  <c r="N1" i="4" a="1"/>
  <c r="N1" i="4" s="1"/>
  <c r="C14" i="4"/>
  <c r="A3" i="4"/>
  <c r="A4" i="4"/>
  <c r="A5" i="4"/>
  <c r="A6" i="4"/>
  <c r="A7" i="4"/>
  <c r="A8" i="4"/>
  <c r="A9" i="4"/>
  <c r="A2" i="4"/>
  <c r="M8" i="5"/>
  <c r="M4" i="5"/>
  <c r="I13" i="2"/>
  <c r="J13" i="2"/>
  <c r="K13" i="2"/>
  <c r="H13" i="2"/>
  <c r="K8" i="2"/>
  <c r="J8" i="2"/>
  <c r="I8" i="2"/>
  <c r="H8" i="2"/>
  <c r="L14" i="4" a="1"/>
  <c r="L14" i="4" s="1"/>
  <c r="E14" i="4"/>
  <c r="F14" i="4" s="1"/>
  <c r="G14" i="4" s="1"/>
  <c r="H14" i="4" s="1"/>
  <c r="I3" i="5"/>
  <c r="H3" i="2" a="1"/>
  <c r="H3" i="2" s="1"/>
  <c r="M3" i="1" a="1"/>
  <c r="M3" i="1" s="1"/>
  <c r="I15" i="1"/>
  <c r="I3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<sst xmlns="http://schemas.openxmlformats.org/spreadsheetml/2006/main" count="186" uniqueCount="69">
  <si>
    <t>Name</t>
  </si>
  <si>
    <t>Beng</t>
  </si>
  <si>
    <t>Math</t>
  </si>
  <si>
    <t>Phy</t>
  </si>
  <si>
    <t>Ram</t>
  </si>
  <si>
    <t>Shyam</t>
  </si>
  <si>
    <t>Jadu</t>
  </si>
  <si>
    <t>Modhu</t>
  </si>
  <si>
    <t>Ratan</t>
  </si>
  <si>
    <t>Madan</t>
  </si>
  <si>
    <t>Shila</t>
  </si>
  <si>
    <t>Nila</t>
  </si>
  <si>
    <t>1st Method</t>
  </si>
  <si>
    <t>2nd Method</t>
  </si>
  <si>
    <t>Chem</t>
  </si>
  <si>
    <t>Chems</t>
  </si>
  <si>
    <t>3rd Method</t>
  </si>
  <si>
    <t>Roll</t>
  </si>
  <si>
    <t>Reg</t>
  </si>
  <si>
    <t>Roll_eg</t>
  </si>
  <si>
    <t>Use of Vlookup using Array</t>
  </si>
  <si>
    <t>Use of Vlookup using column no</t>
  </si>
  <si>
    <t>Demo of Match() for column</t>
  </si>
  <si>
    <t>Demo of Match() for row</t>
  </si>
  <si>
    <t>Registration</t>
  </si>
  <si>
    <t>1. according to more then one option</t>
  </si>
  <si>
    <t>2. vlookup+choose+match</t>
  </si>
  <si>
    <t>3.Vlookup +array</t>
  </si>
  <si>
    <t>4.choose + Array</t>
  </si>
  <si>
    <t>Use of Vlookup using columns()</t>
  </si>
  <si>
    <t>Date Function</t>
  </si>
  <si>
    <t>Current Date</t>
  </si>
  <si>
    <t>Day</t>
  </si>
  <si>
    <t>Month</t>
  </si>
  <si>
    <t>Year</t>
  </si>
  <si>
    <t>Date</t>
  </si>
  <si>
    <t>Task</t>
  </si>
  <si>
    <t>Task 1</t>
  </si>
  <si>
    <t>Task 2</t>
  </si>
  <si>
    <t>Task 3</t>
  </si>
  <si>
    <t>Task 4</t>
  </si>
  <si>
    <t>Task 5</t>
  </si>
  <si>
    <t>Curent Date</t>
  </si>
  <si>
    <t>Edate</t>
  </si>
  <si>
    <t>Eomonth</t>
  </si>
  <si>
    <t>Datedif</t>
  </si>
  <si>
    <t xml:space="preserve">Age </t>
  </si>
  <si>
    <t>PMT</t>
  </si>
  <si>
    <t>Loan Amount</t>
  </si>
  <si>
    <t>Interest</t>
  </si>
  <si>
    <t>Future Value</t>
  </si>
  <si>
    <t>Weekly</t>
  </si>
  <si>
    <t>Monthly</t>
  </si>
  <si>
    <t>Quarterly</t>
  </si>
  <si>
    <t>Seni Quarterly</t>
  </si>
  <si>
    <t>Annually</t>
  </si>
  <si>
    <t>PPMT</t>
  </si>
  <si>
    <t>IPMT</t>
  </si>
  <si>
    <t>Balance</t>
  </si>
  <si>
    <t>Total</t>
  </si>
  <si>
    <t>Car Loan</t>
  </si>
  <si>
    <t>Down Payment</t>
  </si>
  <si>
    <t>Interest Rate</t>
  </si>
  <si>
    <t>Period</t>
  </si>
  <si>
    <t>Monthly EMI</t>
  </si>
  <si>
    <t>present Value</t>
  </si>
  <si>
    <t>Recurring deposite</t>
  </si>
  <si>
    <t>period</t>
  </si>
  <si>
    <t>NPER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</si>
</sst>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₹&quot;\ #,##0.00;[Red]&quot;₹&quot;\ \-#,##0.00"/>
  </numFmts>
  <fonts count="1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Aptos Display"/>
      <family val="2"/>
    </font>
    <font>
      <b/>
      <sz val="2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8" fillId="2" borderId="0" xfId="0" applyFont="1" applyFill="1"/>
    <xf numFmtId="0" fontId="2" fillId="2" borderId="0" xfId="0" applyFont="1" applyFill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6" fillId="4" borderId="0" xfId="0" applyFont="1" applyFill="1"/>
    <xf numFmtId="14" fontId="1" fillId="0" borderId="0" xfId="0" applyNumberFormat="1" applyFont="1"/>
    <xf numFmtId="0" fontId="12" fillId="0" borderId="0" xfId="0" applyFont="1" applyAlignment="1">
      <alignment horizontal="center"/>
    </xf>
    <xf numFmtId="0" fontId="7" fillId="4" borderId="0" xfId="0" applyFont="1" applyFill="1"/>
    <xf numFmtId="0" fontId="5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center"/>
    </xf>
    <xf numFmtId="0" fontId="7" fillId="4" borderId="1" xfId="0" applyFont="1" applyFill="1" applyBorder="1"/>
    <xf numFmtId="0" fontId="8" fillId="0" borderId="0" xfId="0" applyFont="1"/>
    <xf numFmtId="0" fontId="6" fillId="0" borderId="0" xfId="0" applyFont="1"/>
    <xf numFmtId="0" fontId="5" fillId="5" borderId="1" xfId="0" applyFont="1" applyFill="1" applyBorder="1"/>
    <xf numFmtId="0" fontId="1" fillId="5" borderId="1" xfId="0" applyFont="1" applyFill="1" applyBorder="1"/>
    <xf numFmtId="9" fontId="1" fillId="5" borderId="1" xfId="1" applyFont="1" applyFill="1" applyBorder="1"/>
    <xf numFmtId="0" fontId="5" fillId="6" borderId="1" xfId="0" applyFont="1" applyFill="1" applyBorder="1"/>
    <xf numFmtId="0" fontId="5" fillId="0" borderId="1" xfId="0" applyFont="1" applyBorder="1"/>
    <xf numFmtId="8" fontId="2" fillId="0" borderId="0" xfId="0" applyNumberFormat="1" applyFont="1"/>
    <xf numFmtId="0" fontId="5" fillId="7" borderId="1" xfId="0" applyFont="1" applyFill="1" applyBorder="1"/>
    <xf numFmtId="9" fontId="5" fillId="0" borderId="1" xfId="0" applyNumberFormat="1" applyFont="1" applyBorder="1"/>
    <xf numFmtId="0" fontId="5" fillId="7" borderId="0" xfId="0" applyFont="1" applyFill="1"/>
    <xf numFmtId="8" fontId="1" fillId="0" borderId="1" xfId="0" applyNumberFormat="1" applyFont="1" applyBorder="1"/>
    <xf numFmtId="0" fontId="5" fillId="8" borderId="0" xfId="0" applyFont="1" applyFill="1"/>
    <xf numFmtId="8" fontId="1" fillId="8" borderId="0" xfId="0" applyNumberFormat="1" applyFont="1" applyFill="1"/>
    <xf numFmtId="0" fontId="5" fillId="9" borderId="0" xfId="0" applyFont="1" applyFill="1"/>
    <xf numFmtId="8" fontId="1" fillId="9" borderId="0" xfId="0" applyNumberFormat="1" applyFont="1" applyFill="1"/>
    <xf numFmtId="0" fontId="5" fillId="10" borderId="0" xfId="0" applyFont="1" applyFill="1"/>
    <xf numFmtId="8" fontId="1" fillId="10" borderId="0" xfId="0" applyNumberFormat="1" applyFont="1" applyFill="1"/>
    <xf numFmtId="9" fontId="1" fillId="10" borderId="0" xfId="1" applyFont="1" applyFill="1"/>
    <xf numFmtId="0" fontId="1" fillId="10" borderId="0" xfId="0" applyFont="1" applyFill="1"/>
    <xf numFmtId="0" fontId="5" fillId="11" borderId="0" xfId="0" applyFont="1" applyFill="1"/>
    <xf numFmtId="8" fontId="1" fillId="11" borderId="0" xfId="0" applyNumberFormat="1" applyFont="1" applyFill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textRotation="90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3" borderId="0" xfId="0" applyFont="1" applyFill="1" applyAlignment="1">
      <alignment horizontal="center"/>
    </xf>
  </cellXfs>
  <cellStyles count="2">
    <cellStyle name="Normal" xfId="0" builtinId="0"/>
    <cellStyle name="Per cent" xfId="1" builtinId="5"/>
  </cellStyles>
  <dxfs count="14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FC107FF-62C9-4D73-8664-D8C0CEB1F48A}" name="Table2" displayName="Table2" ref="A1:E9" totalsRowShown="0" headerRowDxfId="13" dataDxfId="12">
  <autoFilter ref="A1:E9" xr:uid="{4FC107FF-62C9-4D73-8664-D8C0CEB1F48A}"/>
  <tableColumns count="5">
    <tableColumn id="1" xr3:uid="{E5036165-D085-467D-8169-76C3474C8193}" name="Name" dataDxfId="11"/>
    <tableColumn id="2" xr3:uid="{D0863038-9F57-42EE-8375-9F02ECA7542F}" name="Beng" dataDxfId="10"/>
    <tableColumn id="3" xr3:uid="{09696398-1B12-4784-99E1-8270B4244F36}" name="Math" dataDxfId="9"/>
    <tableColumn id="4" xr3:uid="{9A1604FE-0FD5-4D44-8BF4-E517C80625CB}" name="Phy" dataDxfId="8"/>
    <tableColumn id="5" xr3:uid="{D15F1878-0E43-403E-9F11-25068F7BA6AC}" name="Chem" dataDxfId="7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78EF4AE-8C1A-41AD-970A-5D68045A3151}" name="Table3" displayName="Table3" ref="A14:E22" totalsRowShown="0" headerRowDxfId="6" dataDxfId="5">
  <autoFilter ref="A14:E22" xr:uid="{A78EF4AE-8C1A-41AD-970A-5D68045A3151}"/>
  <tableColumns count="5">
    <tableColumn id="1" xr3:uid="{E9194A4C-E8A6-4D51-8844-0A45B9825556}" name="Beng" dataDxfId="4"/>
    <tableColumn id="2" xr3:uid="{937BF5D7-5321-4313-AF26-F105F8EAEF13}" name="Math" dataDxfId="3"/>
    <tableColumn id="3" xr3:uid="{E3E55FE7-FEB5-4E85-8C91-0293909ADA01}" name="Phy" dataDxfId="2"/>
    <tableColumn id="4" xr3:uid="{75B08278-E68E-441A-9F1F-32B27E2F69E4}" name="Chems" dataDxfId="1"/>
    <tableColumn id="5" xr3:uid="{D443A058-2083-4E7F-9E70-94D19BE68A9B}" name="Name" dataDxfId="0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3AAB2-AF8C-4EC2-947B-0693C2A2DB42}">
  <sheetPr codeName="Sheet1"/>
  <dimension ref="A1:P22"/>
  <sheetViews>
    <sheetView workbookViewId="0">
      <selection activeCell="I3" sqref="I3"/>
    </sheetView>
  </sheetViews>
  <sheetFormatPr defaultRowHeight="14.5" x14ac:dyDescent="0.35"/>
  <cols>
    <col min="1" max="1" width="9.08984375" customWidth="1"/>
    <col min="4" max="4" width="10.26953125" customWidth="1"/>
    <col min="5" max="5" width="8.90625" customWidth="1"/>
  </cols>
  <sheetData>
    <row r="1" spans="1:16" ht="23.5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14</v>
      </c>
      <c r="F1" s="1"/>
      <c r="G1" s="1"/>
      <c r="H1" s="50" t="s">
        <v>12</v>
      </c>
      <c r="I1" s="50"/>
      <c r="L1" s="49" t="s">
        <v>13</v>
      </c>
      <c r="M1" s="49"/>
      <c r="N1" s="49"/>
      <c r="O1" s="49"/>
      <c r="P1" s="49"/>
    </row>
    <row r="2" spans="1:16" ht="18.5" x14ac:dyDescent="0.45">
      <c r="A2" s="4" t="s">
        <v>4</v>
      </c>
      <c r="B2" s="3">
        <v>65</v>
      </c>
      <c r="C2" s="3">
        <v>87</v>
      </c>
      <c r="D2" s="3">
        <v>77</v>
      </c>
      <c r="E2" s="5">
        <v>80</v>
      </c>
      <c r="F2" s="1"/>
      <c r="G2" s="1"/>
      <c r="H2" s="7" t="s">
        <v>0</v>
      </c>
      <c r="I2" s="7" t="s">
        <v>1</v>
      </c>
      <c r="L2" s="2" t="s">
        <v>0</v>
      </c>
      <c r="M2" s="2" t="s">
        <v>1</v>
      </c>
      <c r="N2" s="2" t="s">
        <v>2</v>
      </c>
      <c r="O2" s="2" t="s">
        <v>3</v>
      </c>
      <c r="P2" s="2" t="s">
        <v>14</v>
      </c>
    </row>
    <row r="3" spans="1:16" ht="18.5" x14ac:dyDescent="0.45">
      <c r="A3" s="4" t="s">
        <v>5</v>
      </c>
      <c r="B3" s="3">
        <v>76</v>
      </c>
      <c r="C3" s="3">
        <v>77</v>
      </c>
      <c r="D3" s="3">
        <v>67</v>
      </c>
      <c r="E3" s="5">
        <v>85</v>
      </c>
      <c r="F3" s="1"/>
      <c r="G3" s="1"/>
      <c r="H3" s="1" t="s">
        <v>5</v>
      </c>
      <c r="I3" s="1">
        <f>_xlfn.XLOOKUP(H3,A2:A9,B2:B9)</f>
        <v>76</v>
      </c>
      <c r="L3" t="s">
        <v>4</v>
      </c>
      <c r="M3" cm="1">
        <f t="array" ref="M3:P3">_xlfn.XLOOKUP(L3,A2:A9,B2:E9)</f>
        <v>65</v>
      </c>
      <c r="N3">
        <v>87</v>
      </c>
      <c r="O3">
        <v>77</v>
      </c>
      <c r="P3">
        <v>80</v>
      </c>
    </row>
    <row r="4" spans="1:16" x14ac:dyDescent="0.35">
      <c r="A4" s="4" t="s">
        <v>6</v>
      </c>
      <c r="B4" s="3">
        <v>56</v>
      </c>
      <c r="C4" s="3">
        <v>78</v>
      </c>
      <c r="D4" s="3">
        <v>69</v>
      </c>
      <c r="E4" s="3">
        <v>79</v>
      </c>
    </row>
    <row r="5" spans="1:16" x14ac:dyDescent="0.35">
      <c r="A5" s="4" t="s">
        <v>7</v>
      </c>
      <c r="B5" s="3">
        <v>65</v>
      </c>
      <c r="C5" s="3">
        <v>76</v>
      </c>
      <c r="D5" s="3">
        <v>68</v>
      </c>
      <c r="E5" s="3">
        <v>77</v>
      </c>
    </row>
    <row r="6" spans="1:16" x14ac:dyDescent="0.35">
      <c r="A6" s="4" t="s">
        <v>8</v>
      </c>
      <c r="B6" s="3">
        <v>66</v>
      </c>
      <c r="C6" s="3">
        <v>75</v>
      </c>
      <c r="D6" s="3">
        <v>71</v>
      </c>
      <c r="E6" s="3">
        <v>74</v>
      </c>
    </row>
    <row r="7" spans="1:16" x14ac:dyDescent="0.35">
      <c r="A7" s="4" t="s">
        <v>9</v>
      </c>
      <c r="B7" s="3">
        <v>68</v>
      </c>
      <c r="C7" s="3">
        <v>79</v>
      </c>
      <c r="D7" s="3">
        <v>74</v>
      </c>
      <c r="E7" s="3">
        <v>83</v>
      </c>
    </row>
    <row r="8" spans="1:16" x14ac:dyDescent="0.35">
      <c r="A8" s="4" t="s">
        <v>10</v>
      </c>
      <c r="B8" s="3">
        <v>75</v>
      </c>
      <c r="C8" s="3">
        <v>74</v>
      </c>
      <c r="D8" s="3">
        <v>72</v>
      </c>
      <c r="E8" s="3">
        <v>82</v>
      </c>
    </row>
    <row r="9" spans="1:16" x14ac:dyDescent="0.35">
      <c r="A9" s="4" t="s">
        <v>11</v>
      </c>
      <c r="B9" s="3">
        <v>77</v>
      </c>
      <c r="C9" s="3">
        <v>85</v>
      </c>
      <c r="D9" s="3">
        <v>69</v>
      </c>
      <c r="E9" s="3">
        <v>81</v>
      </c>
    </row>
    <row r="13" spans="1:16" ht="21" x14ac:dyDescent="0.5">
      <c r="H13" s="50" t="s">
        <v>16</v>
      </c>
      <c r="I13" s="50"/>
    </row>
    <row r="14" spans="1:16" ht="18.5" x14ac:dyDescent="0.45">
      <c r="A14" s="2" t="s">
        <v>1</v>
      </c>
      <c r="B14" s="2" t="s">
        <v>2</v>
      </c>
      <c r="C14" s="2" t="s">
        <v>3</v>
      </c>
      <c r="D14" s="2" t="s">
        <v>15</v>
      </c>
      <c r="E14" s="2" t="s">
        <v>0</v>
      </c>
      <c r="H14" s="6" t="s">
        <v>0</v>
      </c>
      <c r="I14" s="6" t="s">
        <v>1</v>
      </c>
    </row>
    <row r="15" spans="1:16" x14ac:dyDescent="0.35">
      <c r="A15" s="3">
        <v>65</v>
      </c>
      <c r="B15" s="3">
        <v>87</v>
      </c>
      <c r="C15" s="3">
        <v>77</v>
      </c>
      <c r="D15" s="3">
        <v>80</v>
      </c>
      <c r="E15" s="4" t="s">
        <v>4</v>
      </c>
      <c r="H15" t="s">
        <v>5</v>
      </c>
      <c r="I15">
        <f>_xlfn.XLOOKUP(H15,E15:E22,A15:A22)</f>
        <v>76</v>
      </c>
    </row>
    <row r="16" spans="1:16" x14ac:dyDescent="0.35">
      <c r="A16" s="3">
        <v>76</v>
      </c>
      <c r="B16" s="3">
        <v>77</v>
      </c>
      <c r="C16" s="3">
        <v>67</v>
      </c>
      <c r="D16" s="3">
        <v>85</v>
      </c>
      <c r="E16" s="4" t="s">
        <v>5</v>
      </c>
    </row>
    <row r="17" spans="1:5" x14ac:dyDescent="0.35">
      <c r="A17" s="3">
        <v>56</v>
      </c>
      <c r="B17" s="3">
        <v>78</v>
      </c>
      <c r="C17" s="3">
        <v>69</v>
      </c>
      <c r="D17" s="3">
        <v>79</v>
      </c>
      <c r="E17" s="4" t="s">
        <v>6</v>
      </c>
    </row>
    <row r="18" spans="1:5" x14ac:dyDescent="0.35">
      <c r="A18" s="3">
        <v>65</v>
      </c>
      <c r="B18" s="3">
        <v>76</v>
      </c>
      <c r="C18" s="3">
        <v>68</v>
      </c>
      <c r="D18" s="3">
        <v>77</v>
      </c>
      <c r="E18" s="4" t="s">
        <v>7</v>
      </c>
    </row>
    <row r="19" spans="1:5" x14ac:dyDescent="0.35">
      <c r="A19" s="3">
        <v>66</v>
      </c>
      <c r="B19" s="3">
        <v>75</v>
      </c>
      <c r="C19" s="3">
        <v>71</v>
      </c>
      <c r="D19" s="3">
        <v>74</v>
      </c>
      <c r="E19" s="4" t="s">
        <v>8</v>
      </c>
    </row>
    <row r="20" spans="1:5" x14ac:dyDescent="0.35">
      <c r="A20" s="3">
        <v>68</v>
      </c>
      <c r="B20" s="3">
        <v>79</v>
      </c>
      <c r="C20" s="3">
        <v>74</v>
      </c>
      <c r="D20" s="3">
        <v>83</v>
      </c>
      <c r="E20" s="4" t="s">
        <v>9</v>
      </c>
    </row>
    <row r="21" spans="1:5" x14ac:dyDescent="0.35">
      <c r="A21" s="3">
        <v>75</v>
      </c>
      <c r="B21" s="3">
        <v>74</v>
      </c>
      <c r="C21" s="3">
        <v>72</v>
      </c>
      <c r="D21" s="3">
        <v>82</v>
      </c>
      <c r="E21" s="4" t="s">
        <v>10</v>
      </c>
    </row>
    <row r="22" spans="1:5" x14ac:dyDescent="0.35">
      <c r="A22" s="3">
        <v>77</v>
      </c>
      <c r="B22" s="3">
        <v>85</v>
      </c>
      <c r="C22" s="3">
        <v>69</v>
      </c>
      <c r="D22" s="3">
        <v>81</v>
      </c>
      <c r="E22" s="4" t="s">
        <v>11</v>
      </c>
    </row>
  </sheetData>
  <mergeCells count="3">
    <mergeCell ref="H1:I1"/>
    <mergeCell ref="L1:P1"/>
    <mergeCell ref="H13:I13"/>
  </mergeCells>
  <pageMargins left="0.7" right="0.7" top="0.75" bottom="0.75" header="0.3" footer="0.3"/>
  <pageSetup paperSize="9" orientation="portrait" horizontalDpi="4294967293" verticalDpi="0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A0BCB-D3BD-490F-ABBF-B6CC8E5B8E36}">
  <sheetPr codeName="Sheet2"/>
  <dimension ref="A1:K13"/>
  <sheetViews>
    <sheetView workbookViewId="0">
      <selection activeCell="N11" sqref="N11"/>
    </sheetView>
  </sheetViews>
  <sheetFormatPr defaultRowHeight="14.5" x14ac:dyDescent="0.35"/>
  <cols>
    <col min="5" max="5" width="10.1796875" customWidth="1"/>
    <col min="7" max="7" width="10.54296875" customWidth="1"/>
    <col min="8" max="8" width="23.90625" bestFit="1" customWidth="1"/>
    <col min="9" max="9" width="11.7265625" customWidth="1"/>
    <col min="10" max="10" width="10.7265625" customWidth="1"/>
    <col min="11" max="11" width="10" customWidth="1"/>
  </cols>
  <sheetData>
    <row r="1" spans="1:11" ht="26" x14ac:dyDescent="0.6">
      <c r="A1" s="8" t="s">
        <v>0</v>
      </c>
      <c r="B1" s="8" t="s">
        <v>1</v>
      </c>
      <c r="C1" s="8" t="s">
        <v>2</v>
      </c>
      <c r="D1" s="8" t="s">
        <v>3</v>
      </c>
      <c r="E1" s="8" t="s">
        <v>14</v>
      </c>
      <c r="G1" s="47" t="s">
        <v>20</v>
      </c>
      <c r="H1" s="47"/>
      <c r="I1" s="47"/>
      <c r="J1" s="47"/>
      <c r="K1" s="47"/>
    </row>
    <row r="2" spans="1:11" ht="21" x14ac:dyDescent="0.5">
      <c r="A2" t="s">
        <v>4</v>
      </c>
      <c r="B2">
        <v>65</v>
      </c>
      <c r="C2">
        <v>87</v>
      </c>
      <c r="D2">
        <v>77</v>
      </c>
      <c r="E2">
        <v>80</v>
      </c>
      <c r="G2" s="8" t="s">
        <v>0</v>
      </c>
      <c r="H2" s="8" t="s">
        <v>1</v>
      </c>
      <c r="I2" s="8" t="s">
        <v>2</v>
      </c>
      <c r="J2" s="8" t="s">
        <v>3</v>
      </c>
      <c r="K2" s="8" t="s">
        <v>14</v>
      </c>
    </row>
    <row r="3" spans="1:11" ht="21" x14ac:dyDescent="0.5">
      <c r="A3" t="s">
        <v>5</v>
      </c>
      <c r="B3">
        <v>76</v>
      </c>
      <c r="C3">
        <v>77</v>
      </c>
      <c r="D3">
        <v>67</v>
      </c>
      <c r="E3">
        <v>86</v>
      </c>
      <c r="G3" s="9" t="s">
        <v>5</v>
      </c>
      <c r="H3" s="10" cm="1">
        <f t="array" ref="H3:K3">VLOOKUP(G3,A1:E9,{2,3,4,5},0)</f>
        <v>76</v>
      </c>
      <c r="I3" s="10">
        <v>77</v>
      </c>
      <c r="J3" s="10">
        <v>67</v>
      </c>
      <c r="K3" s="10">
        <v>86</v>
      </c>
    </row>
    <row r="4" spans="1:11" x14ac:dyDescent="0.35">
      <c r="A4" t="s">
        <v>6</v>
      </c>
      <c r="B4">
        <v>56</v>
      </c>
      <c r="C4">
        <v>78</v>
      </c>
      <c r="D4">
        <v>69</v>
      </c>
      <c r="E4">
        <v>79</v>
      </c>
    </row>
    <row r="5" spans="1:11" x14ac:dyDescent="0.35">
      <c r="A5" t="s">
        <v>7</v>
      </c>
      <c r="B5">
        <v>65</v>
      </c>
      <c r="C5">
        <v>76</v>
      </c>
      <c r="D5">
        <v>68</v>
      </c>
      <c r="E5">
        <v>77</v>
      </c>
    </row>
    <row r="6" spans="1:11" ht="26" x14ac:dyDescent="0.6">
      <c r="A6" t="s">
        <v>8</v>
      </c>
      <c r="B6">
        <v>66</v>
      </c>
      <c r="C6">
        <v>75</v>
      </c>
      <c r="D6">
        <v>71</v>
      </c>
      <c r="E6">
        <v>74</v>
      </c>
      <c r="G6" s="47" t="s">
        <v>21</v>
      </c>
      <c r="H6" s="47"/>
      <c r="I6" s="47"/>
      <c r="J6" s="47"/>
      <c r="K6" s="47"/>
    </row>
    <row r="7" spans="1:11" ht="21" x14ac:dyDescent="0.5">
      <c r="A7" t="s">
        <v>9</v>
      </c>
      <c r="B7">
        <v>68</v>
      </c>
      <c r="C7">
        <v>79</v>
      </c>
      <c r="D7">
        <v>74</v>
      </c>
      <c r="E7">
        <v>83</v>
      </c>
      <c r="G7" s="8" t="s">
        <v>0</v>
      </c>
      <c r="H7" s="8" t="s">
        <v>1</v>
      </c>
      <c r="I7" s="8" t="s">
        <v>2</v>
      </c>
      <c r="J7" s="8" t="s">
        <v>3</v>
      </c>
      <c r="K7" s="8" t="s">
        <v>14</v>
      </c>
    </row>
    <row r="8" spans="1:11" x14ac:dyDescent="0.35">
      <c r="A8" t="s">
        <v>10</v>
      </c>
      <c r="B8">
        <v>75</v>
      </c>
      <c r="C8">
        <v>74</v>
      </c>
      <c r="D8">
        <v>72</v>
      </c>
      <c r="E8">
        <v>82</v>
      </c>
      <c r="G8" t="s">
        <v>4</v>
      </c>
      <c r="H8">
        <f>VLOOKUP($G$8,$A$1:$E$9,2,0)</f>
        <v>65</v>
      </c>
      <c r="I8">
        <f>VLOOKUP($G$8,$A$1:$E$9,3,0)</f>
        <v>87</v>
      </c>
      <c r="J8">
        <f>VLOOKUP($G$8,$A$1:$E$9,4,0)</f>
        <v>77</v>
      </c>
      <c r="K8">
        <f>VLOOKUP($G$8,$A$1:$E$9,5,0)</f>
        <v>80</v>
      </c>
    </row>
    <row r="9" spans="1:11" x14ac:dyDescent="0.35">
      <c r="A9" t="s">
        <v>11</v>
      </c>
      <c r="B9">
        <v>77</v>
      </c>
      <c r="C9">
        <v>85</v>
      </c>
      <c r="D9">
        <v>69</v>
      </c>
      <c r="E9">
        <v>81</v>
      </c>
    </row>
    <row r="10" spans="1:11" x14ac:dyDescent="0.35">
      <c r="A10" s="4"/>
      <c r="B10" s="3"/>
      <c r="C10" s="3"/>
      <c r="D10" s="3"/>
      <c r="E10" s="3"/>
    </row>
    <row r="11" spans="1:11" ht="26" x14ac:dyDescent="0.6">
      <c r="G11" s="47" t="s">
        <v>29</v>
      </c>
      <c r="H11" s="47"/>
      <c r="I11" s="47"/>
      <c r="J11" s="47"/>
      <c r="K11" s="47"/>
    </row>
    <row r="12" spans="1:11" ht="21" x14ac:dyDescent="0.5">
      <c r="G12" s="8" t="s">
        <v>0</v>
      </c>
      <c r="H12" s="8" t="s">
        <v>1</v>
      </c>
      <c r="I12" s="8" t="s">
        <v>2</v>
      </c>
      <c r="J12" s="8" t="s">
        <v>3</v>
      </c>
      <c r="K12" s="8" t="s">
        <v>14</v>
      </c>
    </row>
    <row r="13" spans="1:11" x14ac:dyDescent="0.35">
      <c r="G13" t="s">
        <v>6</v>
      </c>
      <c r="H13">
        <f>VLOOKUP($G$13,$A$1:$E$9,COLUMNS($A$1:B1),0)</f>
        <v>56</v>
      </c>
      <c r="I13">
        <f>VLOOKUP($G$13,$A$1:$E$9,COLUMNS($A$1:C1),0)</f>
        <v>78</v>
      </c>
      <c r="J13">
        <f>VLOOKUP($G$13,$A$1:$E$9,COLUMNS($A$1:D1),0)</f>
        <v>69</v>
      </c>
      <c r="K13">
        <f>VLOOKUP($G$13,$A$1:$E$9,COLUMNS($A$1:E1),0)</f>
        <v>79</v>
      </c>
    </row>
  </sheetData>
  <mergeCells count="3">
    <mergeCell ref="G1:K1"/>
    <mergeCell ref="G6:K6"/>
    <mergeCell ref="G11:K11"/>
  </mergeCells>
  <dataValidations count="1">
    <dataValidation type="list" allowBlank="1" showInputMessage="1" showErrorMessage="1" sqref="G3" xr:uid="{8AAE2EEB-DD94-4651-9588-B8E2C667161F}">
      <formula1>$A$2:$A$9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EE777-DF7C-47D2-8250-6FFF3D293C64}">
  <dimension ref="A1:O9"/>
  <sheetViews>
    <sheetView workbookViewId="0">
      <selection activeCell="M8" sqref="M8"/>
    </sheetView>
  </sheetViews>
  <sheetFormatPr defaultRowHeight="14.5" x14ac:dyDescent="0.35"/>
  <cols>
    <col min="1" max="1" width="8.54296875" bestFit="1" customWidth="1"/>
    <col min="2" max="2" width="7.26953125" bestFit="1" customWidth="1"/>
    <col min="3" max="3" width="7.453125" bestFit="1" customWidth="1"/>
    <col min="4" max="4" width="5.81640625" bestFit="1" customWidth="1"/>
    <col min="5" max="5" width="8.6328125" bestFit="1" customWidth="1"/>
    <col min="8" max="9" width="10.81640625" customWidth="1"/>
    <col min="15" max="15" width="22.81640625" customWidth="1"/>
  </cols>
  <sheetData>
    <row r="1" spans="1:15" ht="21" x14ac:dyDescent="0.5">
      <c r="A1" s="13" t="s">
        <v>0</v>
      </c>
      <c r="B1" s="13" t="s">
        <v>1</v>
      </c>
      <c r="C1" s="13" t="s">
        <v>2</v>
      </c>
      <c r="D1" s="13" t="s">
        <v>3</v>
      </c>
      <c r="E1" s="13" t="s">
        <v>14</v>
      </c>
    </row>
    <row r="2" spans="1:15" ht="23.5" x14ac:dyDescent="0.55000000000000004">
      <c r="A2" s="14" t="s">
        <v>4</v>
      </c>
      <c r="B2" s="14">
        <v>65</v>
      </c>
      <c r="C2" s="14">
        <v>87</v>
      </c>
      <c r="D2" s="14">
        <v>77</v>
      </c>
      <c r="E2" s="14">
        <v>80</v>
      </c>
      <c r="H2" s="9" t="s">
        <v>0</v>
      </c>
      <c r="I2" s="9" t="s">
        <v>2</v>
      </c>
      <c r="M2" s="49" t="s">
        <v>22</v>
      </c>
      <c r="N2" s="49"/>
      <c r="O2" s="49"/>
    </row>
    <row r="3" spans="1:15" ht="21" x14ac:dyDescent="0.5">
      <c r="A3" s="14" t="s">
        <v>5</v>
      </c>
      <c r="B3" s="14">
        <v>76</v>
      </c>
      <c r="C3" s="14">
        <v>77</v>
      </c>
      <c r="D3" s="14">
        <v>67</v>
      </c>
      <c r="E3" s="14">
        <v>86</v>
      </c>
      <c r="H3" s="9" t="s">
        <v>8</v>
      </c>
      <c r="I3" s="9">
        <f>VLOOKUP(H3,A1:E9,MATCH(I2,A1:E1,0),0)</f>
        <v>75</v>
      </c>
    </row>
    <row r="4" spans="1:15" ht="18.5" x14ac:dyDescent="0.45">
      <c r="A4" s="14" t="s">
        <v>6</v>
      </c>
      <c r="B4" s="14">
        <v>56</v>
      </c>
      <c r="C4" s="14">
        <v>78</v>
      </c>
      <c r="D4" s="14">
        <v>69</v>
      </c>
      <c r="E4" s="14">
        <v>79</v>
      </c>
      <c r="M4">
        <f>MATCH(B1,A1:E1,0)</f>
        <v>2</v>
      </c>
    </row>
    <row r="5" spans="1:15" ht="18.5" x14ac:dyDescent="0.45">
      <c r="A5" s="14" t="s">
        <v>7</v>
      </c>
      <c r="B5" s="14">
        <v>65</v>
      </c>
      <c r="C5" s="14">
        <v>76</v>
      </c>
      <c r="D5" s="14">
        <v>68</v>
      </c>
      <c r="E5" s="14">
        <v>77</v>
      </c>
    </row>
    <row r="6" spans="1:15" ht="23.5" x14ac:dyDescent="0.55000000000000004">
      <c r="A6" s="14" t="s">
        <v>8</v>
      </c>
      <c r="B6" s="14">
        <v>66</v>
      </c>
      <c r="C6" s="14">
        <v>75</v>
      </c>
      <c r="D6" s="14">
        <v>71</v>
      </c>
      <c r="E6" s="14">
        <v>74</v>
      </c>
      <c r="M6" s="49" t="s">
        <v>23</v>
      </c>
      <c r="N6" s="49"/>
      <c r="O6" s="49"/>
    </row>
    <row r="7" spans="1:15" ht="18.5" x14ac:dyDescent="0.45">
      <c r="A7" s="14" t="s">
        <v>9</v>
      </c>
      <c r="B7" s="14">
        <v>68</v>
      </c>
      <c r="C7" s="14">
        <v>79</v>
      </c>
      <c r="D7" s="14">
        <v>74</v>
      </c>
      <c r="E7" s="14">
        <v>83</v>
      </c>
    </row>
    <row r="8" spans="1:15" ht="18.5" x14ac:dyDescent="0.45">
      <c r="A8" s="14" t="s">
        <v>10</v>
      </c>
      <c r="B8" s="14">
        <v>75</v>
      </c>
      <c r="C8" s="14">
        <v>74</v>
      </c>
      <c r="D8" s="14">
        <v>72</v>
      </c>
      <c r="E8" s="14">
        <v>82</v>
      </c>
      <c r="M8">
        <f>MATCH(A2,A1:A9,0)</f>
        <v>2</v>
      </c>
    </row>
    <row r="9" spans="1:15" ht="18.5" x14ac:dyDescent="0.45">
      <c r="A9" s="14" t="s">
        <v>11</v>
      </c>
      <c r="B9" s="14">
        <v>77</v>
      </c>
      <c r="C9" s="14">
        <v>85</v>
      </c>
      <c r="D9" s="14">
        <v>69</v>
      </c>
      <c r="E9" s="14">
        <v>81</v>
      </c>
    </row>
  </sheetData>
  <mergeCells count="2">
    <mergeCell ref="M2:O2"/>
    <mergeCell ref="M6:O6"/>
  </mergeCells>
  <dataValidations count="2">
    <dataValidation type="list" allowBlank="1" showInputMessage="1" showErrorMessage="1" sqref="H3" xr:uid="{A4573DC8-7A08-4ACD-9CCB-58132B7B76DF}">
      <formula1>$A$1:$A$9</formula1>
    </dataValidation>
    <dataValidation type="list" allowBlank="1" showInputMessage="1" showErrorMessage="1" sqref="I2" xr:uid="{BB7C9AE3-6DAC-45C4-B0BC-5AE4A047A140}">
      <formula1>$A$1:$E$1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FEAE1-C47D-4015-9A61-7E328FADFAA9}">
  <dimension ref="A1:T15"/>
  <sheetViews>
    <sheetView workbookViewId="0">
      <selection activeCell="C1" sqref="C1:H9"/>
    </sheetView>
  </sheetViews>
  <sheetFormatPr defaultRowHeight="14.5" x14ac:dyDescent="0.35"/>
  <cols>
    <col min="1" max="1" width="9.81640625" bestFit="1" customWidth="1"/>
    <col min="3" max="3" width="32.54296875" customWidth="1"/>
    <col min="5" max="9" width="10.08984375" bestFit="1" customWidth="1"/>
    <col min="10" max="10" width="16.7265625" bestFit="1" customWidth="1"/>
    <col min="15" max="15" width="11.36328125" bestFit="1" customWidth="1"/>
  </cols>
  <sheetData>
    <row r="1" spans="1:20" ht="30" customHeight="1" x14ac:dyDescent="0.5">
      <c r="A1" t="s">
        <v>19</v>
      </c>
      <c r="B1" s="8" t="s">
        <v>17</v>
      </c>
      <c r="C1" s="8" t="s">
        <v>24</v>
      </c>
      <c r="D1" s="8" t="s">
        <v>0</v>
      </c>
      <c r="E1" s="8" t="s">
        <v>1</v>
      </c>
      <c r="F1" s="8" t="s">
        <v>2</v>
      </c>
      <c r="G1" s="8" t="s">
        <v>3</v>
      </c>
      <c r="H1" s="8" t="s">
        <v>14</v>
      </c>
      <c r="M1" s="48" t="s">
        <v>28</v>
      </c>
      <c r="N1" t="str" cm="1">
        <f t="array" ref="N1:T9">CHOOSE({1,2,3,4,5,6,7},B1:B9,C1:C9,D1:D9,E1:E9,F1:F9,G1:G9,H1:H9)</f>
        <v>Roll</v>
      </c>
      <c r="O1" t="str">
        <v>Registration</v>
      </c>
      <c r="P1" t="str">
        <v>Name</v>
      </c>
      <c r="Q1" t="str">
        <v>Beng</v>
      </c>
      <c r="R1" t="str">
        <v>Math</v>
      </c>
      <c r="S1" t="str">
        <v>Phy</v>
      </c>
      <c r="T1" t="str">
        <v>Chem</v>
      </c>
    </row>
    <row r="2" spans="1:20" ht="25.5" customHeight="1" x14ac:dyDescent="0.35">
      <c r="A2" t="str">
        <f>B2&amp;C2</f>
        <v>10131175</v>
      </c>
      <c r="B2">
        <v>101</v>
      </c>
      <c r="C2" s="15">
        <v>31175</v>
      </c>
      <c r="D2" t="s">
        <v>4</v>
      </c>
      <c r="E2">
        <v>65</v>
      </c>
      <c r="F2">
        <v>87</v>
      </c>
      <c r="G2">
        <v>77</v>
      </c>
      <c r="H2">
        <v>80</v>
      </c>
      <c r="M2" s="48"/>
      <c r="N2" s="15">
        <v>101</v>
      </c>
      <c r="O2" s="12">
        <v>31175</v>
      </c>
      <c r="P2" s="15" t="str">
        <v>Ram</v>
      </c>
      <c r="Q2" s="15">
        <v>65</v>
      </c>
      <c r="R2" s="15">
        <v>87</v>
      </c>
      <c r="S2" s="15">
        <v>77</v>
      </c>
      <c r="T2" s="15">
        <v>80</v>
      </c>
    </row>
    <row r="3" spans="1:20" ht="28" customHeight="1" x14ac:dyDescent="0.35">
      <c r="A3" t="str">
        <f t="shared" ref="A3:A9" si="0">B3&amp;C3</f>
        <v>10231176</v>
      </c>
      <c r="B3">
        <v>102</v>
      </c>
      <c r="C3" s="15">
        <v>31176</v>
      </c>
      <c r="D3" t="s">
        <v>5</v>
      </c>
      <c r="E3">
        <v>76</v>
      </c>
      <c r="F3">
        <v>77</v>
      </c>
      <c r="G3">
        <v>67</v>
      </c>
      <c r="H3">
        <v>86</v>
      </c>
      <c r="M3" s="48"/>
      <c r="N3" s="15">
        <v>102</v>
      </c>
      <c r="O3" s="12">
        <v>31176</v>
      </c>
      <c r="P3" s="15" t="str">
        <v>Shyam</v>
      </c>
      <c r="Q3" s="15">
        <v>76</v>
      </c>
      <c r="R3" s="15">
        <v>77</v>
      </c>
      <c r="S3" s="15">
        <v>67</v>
      </c>
      <c r="T3" s="15">
        <v>86</v>
      </c>
    </row>
    <row r="4" spans="1:20" ht="27.5" customHeight="1" x14ac:dyDescent="0.35">
      <c r="A4" t="str">
        <f t="shared" si="0"/>
        <v>10331177</v>
      </c>
      <c r="B4">
        <v>103</v>
      </c>
      <c r="C4" s="15">
        <v>31177</v>
      </c>
      <c r="D4" t="s">
        <v>6</v>
      </c>
      <c r="E4">
        <v>56</v>
      </c>
      <c r="F4">
        <v>78</v>
      </c>
      <c r="G4">
        <v>69</v>
      </c>
      <c r="H4">
        <v>79</v>
      </c>
      <c r="M4" s="48"/>
      <c r="N4" s="15">
        <v>103</v>
      </c>
      <c r="O4" s="12">
        <v>31177</v>
      </c>
      <c r="P4" s="15" t="str">
        <v>Jadu</v>
      </c>
      <c r="Q4" s="15">
        <v>56</v>
      </c>
      <c r="R4" s="15">
        <v>78</v>
      </c>
      <c r="S4" s="15">
        <v>69</v>
      </c>
      <c r="T4" s="15">
        <v>79</v>
      </c>
    </row>
    <row r="5" spans="1:20" ht="23" customHeight="1" x14ac:dyDescent="0.35">
      <c r="A5" t="str">
        <f t="shared" si="0"/>
        <v>10431178</v>
      </c>
      <c r="B5">
        <v>104</v>
      </c>
      <c r="C5" s="15">
        <v>31178</v>
      </c>
      <c r="D5" t="s">
        <v>7</v>
      </c>
      <c r="E5">
        <v>65</v>
      </c>
      <c r="F5">
        <v>76</v>
      </c>
      <c r="G5">
        <v>68</v>
      </c>
      <c r="H5">
        <v>77</v>
      </c>
      <c r="M5" s="48"/>
      <c r="N5" s="15">
        <v>104</v>
      </c>
      <c r="O5" s="12">
        <v>31178</v>
      </c>
      <c r="P5" s="15" t="str">
        <v>Modhu</v>
      </c>
      <c r="Q5" s="15">
        <v>65</v>
      </c>
      <c r="R5" s="15">
        <v>76</v>
      </c>
      <c r="S5" s="15">
        <v>68</v>
      </c>
      <c r="T5" s="15">
        <v>77</v>
      </c>
    </row>
    <row r="6" spans="1:20" ht="23.5" customHeight="1" x14ac:dyDescent="0.35">
      <c r="A6" t="str">
        <f t="shared" si="0"/>
        <v>10531179</v>
      </c>
      <c r="B6">
        <v>105</v>
      </c>
      <c r="C6" s="15">
        <v>31179</v>
      </c>
      <c r="D6" t="s">
        <v>8</v>
      </c>
      <c r="E6">
        <v>66</v>
      </c>
      <c r="F6">
        <v>75</v>
      </c>
      <c r="G6">
        <v>71</v>
      </c>
      <c r="H6">
        <v>74</v>
      </c>
      <c r="M6" s="48"/>
      <c r="N6" s="15">
        <v>105</v>
      </c>
      <c r="O6" s="12">
        <v>31179</v>
      </c>
      <c r="P6" s="15" t="str">
        <v>Ratan</v>
      </c>
      <c r="Q6" s="15">
        <v>66</v>
      </c>
      <c r="R6" s="15">
        <v>75</v>
      </c>
      <c r="S6" s="15">
        <v>71</v>
      </c>
      <c r="T6" s="15">
        <v>74</v>
      </c>
    </row>
    <row r="7" spans="1:20" ht="27.5" customHeight="1" x14ac:dyDescent="0.35">
      <c r="A7" t="str">
        <f t="shared" si="0"/>
        <v>10631180</v>
      </c>
      <c r="B7">
        <v>106</v>
      </c>
      <c r="C7" s="15">
        <v>31180</v>
      </c>
      <c r="D7" t="s">
        <v>9</v>
      </c>
      <c r="E7">
        <v>68</v>
      </c>
      <c r="F7">
        <v>79</v>
      </c>
      <c r="G7">
        <v>74</v>
      </c>
      <c r="H7">
        <v>83</v>
      </c>
      <c r="M7" s="48"/>
      <c r="N7" s="15">
        <v>106</v>
      </c>
      <c r="O7" s="12">
        <v>31180</v>
      </c>
      <c r="P7" s="15" t="str">
        <v>Madan</v>
      </c>
      <c r="Q7" s="15">
        <v>68</v>
      </c>
      <c r="R7" s="15">
        <v>79</v>
      </c>
      <c r="S7" s="15">
        <v>74</v>
      </c>
      <c r="T7" s="15">
        <v>83</v>
      </c>
    </row>
    <row r="8" spans="1:20" ht="32.5" customHeight="1" x14ac:dyDescent="0.35">
      <c r="A8" t="str">
        <f t="shared" si="0"/>
        <v>10731181</v>
      </c>
      <c r="B8">
        <v>107</v>
      </c>
      <c r="C8" s="15">
        <v>31181</v>
      </c>
      <c r="D8" t="s">
        <v>10</v>
      </c>
      <c r="E8">
        <v>75</v>
      </c>
      <c r="F8">
        <v>74</v>
      </c>
      <c r="G8">
        <v>72</v>
      </c>
      <c r="H8">
        <v>82</v>
      </c>
      <c r="M8" s="48"/>
      <c r="N8" s="15">
        <v>107</v>
      </c>
      <c r="O8" s="12">
        <v>31181</v>
      </c>
      <c r="P8" s="15" t="str">
        <v>Shila</v>
      </c>
      <c r="Q8" s="15">
        <v>75</v>
      </c>
      <c r="R8" s="15">
        <v>74</v>
      </c>
      <c r="S8" s="15">
        <v>72</v>
      </c>
      <c r="T8" s="15">
        <v>82</v>
      </c>
    </row>
    <row r="9" spans="1:20" ht="37.5" customHeight="1" x14ac:dyDescent="0.35">
      <c r="A9" t="str">
        <f t="shared" si="0"/>
        <v>10831182</v>
      </c>
      <c r="B9">
        <v>108</v>
      </c>
      <c r="C9" s="15">
        <v>31182</v>
      </c>
      <c r="D9" t="s">
        <v>11</v>
      </c>
      <c r="E9">
        <v>77</v>
      </c>
      <c r="F9">
        <v>85</v>
      </c>
      <c r="G9">
        <v>69</v>
      </c>
      <c r="H9">
        <v>81</v>
      </c>
      <c r="M9" s="48"/>
      <c r="N9" s="15">
        <v>108</v>
      </c>
      <c r="O9" s="12">
        <v>31182</v>
      </c>
      <c r="P9" s="15" t="str">
        <v>Nila</v>
      </c>
      <c r="Q9" s="15">
        <v>77</v>
      </c>
      <c r="R9" s="15">
        <v>85</v>
      </c>
      <c r="S9" s="15">
        <v>69</v>
      </c>
      <c r="T9" s="15">
        <v>81</v>
      </c>
    </row>
    <row r="12" spans="1:20" ht="26" x14ac:dyDescent="0.6">
      <c r="A12" s="49" t="s">
        <v>25</v>
      </c>
      <c r="B12" s="49"/>
      <c r="C12" s="49"/>
      <c r="D12" s="47" t="s">
        <v>26</v>
      </c>
      <c r="E12" s="47"/>
      <c r="F12" s="47"/>
      <c r="G12" s="47"/>
      <c r="H12" s="47"/>
      <c r="K12" s="47" t="s">
        <v>27</v>
      </c>
      <c r="L12" s="47"/>
      <c r="M12" s="47"/>
      <c r="N12" s="47"/>
      <c r="O12" s="47"/>
    </row>
    <row r="13" spans="1:20" ht="21" x14ac:dyDescent="0.5">
      <c r="A13" t="s">
        <v>17</v>
      </c>
      <c r="B13" t="s">
        <v>18</v>
      </c>
      <c r="C13" t="s">
        <v>1</v>
      </c>
      <c r="D13" s="8" t="s">
        <v>0</v>
      </c>
      <c r="E13" s="8" t="s">
        <v>1</v>
      </c>
      <c r="F13" s="8" t="s">
        <v>2</v>
      </c>
      <c r="G13" s="8" t="s">
        <v>3</v>
      </c>
      <c r="H13" s="8" t="s">
        <v>14</v>
      </c>
      <c r="K13" s="8" t="s">
        <v>0</v>
      </c>
      <c r="L13" s="8" t="s">
        <v>1</v>
      </c>
      <c r="M13" s="8" t="s">
        <v>2</v>
      </c>
      <c r="N13" s="8" t="s">
        <v>3</v>
      </c>
      <c r="O13" s="8" t="s">
        <v>14</v>
      </c>
    </row>
    <row r="14" spans="1:20" x14ac:dyDescent="0.35">
      <c r="A14">
        <v>101</v>
      </c>
      <c r="B14">
        <v>31175</v>
      </c>
      <c r="C14" s="15">
        <f>VLOOKUP(A14&amp;B14,$A$1:$H$9,5,0)</f>
        <v>65</v>
      </c>
      <c r="D14" t="s">
        <v>8</v>
      </c>
      <c r="E14">
        <f>VLOOKUP(D14,CHOOSE({1,2},D1:D9,E1:E9),MATCH(E13,D1:H1,0),0)</f>
        <v>66</v>
      </c>
      <c r="F14">
        <f>VLOOKUP(E14,CHOOSE({1,2},E1:E9,F1:F9),MATCH(F13,E1:I1,0),0)</f>
        <v>75</v>
      </c>
      <c r="G14">
        <f>VLOOKUP(F14,CHOOSE({1,2},F1:F9,G1:G9),MATCH(G13,F1:J1,0),0)</f>
        <v>71</v>
      </c>
      <c r="H14">
        <f>VLOOKUP(G14,CHOOSE({1,2},G1:G9,H1:H9),MATCH(H13,G1:K1,0),0)</f>
        <v>74</v>
      </c>
      <c r="K14" t="s">
        <v>4</v>
      </c>
      <c r="L14" cm="1">
        <f t="array" ref="L14:O14">VLOOKUP(K14,D1:H9,{2,3,4,5},0)</f>
        <v>65</v>
      </c>
      <c r="M14">
        <v>87</v>
      </c>
      <c r="N14">
        <v>77</v>
      </c>
      <c r="O14">
        <v>80</v>
      </c>
    </row>
    <row r="15" spans="1:20" x14ac:dyDescent="0.35">
      <c r="E15" s="11"/>
      <c r="F15" s="11"/>
      <c r="G15" s="11"/>
      <c r="H15" s="11"/>
      <c r="I15" s="11"/>
      <c r="J15" s="11"/>
    </row>
  </sheetData>
  <mergeCells count="4">
    <mergeCell ref="D12:H12"/>
    <mergeCell ref="K12:O12"/>
    <mergeCell ref="M1:M9"/>
    <mergeCell ref="A12:C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32A9-07AA-45FF-899E-115E680BE1B9}">
  <dimension ref="A1:O13"/>
  <sheetViews>
    <sheetView tabSelected="1" workbookViewId="0">
      <selection activeCell="O12" sqref="O12"/>
    </sheetView>
  </sheetViews>
  <sheetFormatPr defaultRowHeight="14.5" x14ac:dyDescent="0.35"/>
  <cols>
    <col min="1" max="1" width="16.26953125" bestFit="1" customWidth="1"/>
    <col min="2" max="2" width="8.54296875" bestFit="1" customWidth="1"/>
    <col min="3" max="3" width="7.26953125" bestFit="1" customWidth="1"/>
    <col min="4" max="4" width="7.453125" bestFit="1" customWidth="1"/>
    <col min="5" max="5" width="5.81640625" bestFit="1" customWidth="1"/>
    <col min="6" max="6" width="8.6328125" bestFit="1" customWidth="1"/>
  </cols>
  <sheetData>
    <row r="1" spans="1:15" ht="21" x14ac:dyDescent="0.5">
      <c r="A1" s="8" t="s">
        <v>24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14</v>
      </c>
      <c r="G1" s="8" t="s">
        <v>17</v>
      </c>
      <c r="I1" t="str" cm="1">
        <f t="array" ref="I1:O9">CHOOSE({1,2,3,4,5,6,7},G1:G9,A1:A9,B1:B9,C1:C9,D1:D9,E1:E9,F1:F9)</f>
        <v>Roll</v>
      </c>
      <c r="J1" t="str">
        <v>Registration</v>
      </c>
      <c r="K1" t="str">
        <v>Name</v>
      </c>
      <c r="L1" t="str">
        <v>Beng</v>
      </c>
      <c r="M1" t="str">
        <v>Math</v>
      </c>
      <c r="N1" t="str">
        <v>Phy</v>
      </c>
      <c r="O1" t="str">
        <v>Chem</v>
      </c>
    </row>
    <row r="2" spans="1:15" x14ac:dyDescent="0.35">
      <c r="A2" s="15">
        <v>31175</v>
      </c>
      <c r="B2" t="s">
        <v>4</v>
      </c>
      <c r="C2">
        <v>65</v>
      </c>
      <c r="D2">
        <v>87</v>
      </c>
      <c r="E2">
        <v>77</v>
      </c>
      <c r="F2">
        <v>80</v>
      </c>
      <c r="G2">
        <v>101</v>
      </c>
      <c r="I2">
        <v>101</v>
      </c>
      <c r="J2">
        <v>31175</v>
      </c>
      <c r="K2" t="str">
        <v>Ram</v>
      </c>
      <c r="L2">
        <v>65</v>
      </c>
      <c r="M2">
        <v>87</v>
      </c>
      <c r="N2">
        <v>77</v>
      </c>
      <c r="O2">
        <v>80</v>
      </c>
    </row>
    <row r="3" spans="1:15" x14ac:dyDescent="0.35">
      <c r="A3" s="15">
        <v>31176</v>
      </c>
      <c r="B3" t="s">
        <v>5</v>
      </c>
      <c r="C3">
        <v>76</v>
      </c>
      <c r="D3">
        <v>77</v>
      </c>
      <c r="E3">
        <v>67</v>
      </c>
      <c r="F3">
        <v>86</v>
      </c>
      <c r="G3">
        <v>102</v>
      </c>
      <c r="I3">
        <v>102</v>
      </c>
      <c r="J3">
        <v>31176</v>
      </c>
      <c r="K3" t="str">
        <v>Shyam</v>
      </c>
      <c r="L3">
        <v>76</v>
      </c>
      <c r="M3">
        <v>77</v>
      </c>
      <c r="N3">
        <v>67</v>
      </c>
      <c r="O3">
        <v>86</v>
      </c>
    </row>
    <row r="4" spans="1:15" x14ac:dyDescent="0.35">
      <c r="A4" s="15">
        <v>31177</v>
      </c>
      <c r="B4" t="s">
        <v>6</v>
      </c>
      <c r="C4">
        <v>56</v>
      </c>
      <c r="D4">
        <v>78</v>
      </c>
      <c r="E4">
        <v>69</v>
      </c>
      <c r="F4">
        <v>79</v>
      </c>
      <c r="G4">
        <v>103</v>
      </c>
      <c r="I4">
        <v>103</v>
      </c>
      <c r="J4">
        <v>31177</v>
      </c>
      <c r="K4" t="str">
        <v>Jadu</v>
      </c>
      <c r="L4">
        <v>56</v>
      </c>
      <c r="M4">
        <v>78</v>
      </c>
      <c r="N4">
        <v>69</v>
      </c>
      <c r="O4">
        <v>79</v>
      </c>
    </row>
    <row r="5" spans="1:15" x14ac:dyDescent="0.35">
      <c r="A5" s="15">
        <v>31178</v>
      </c>
      <c r="B5" t="s">
        <v>7</v>
      </c>
      <c r="C5">
        <v>65</v>
      </c>
      <c r="D5">
        <v>76</v>
      </c>
      <c r="E5">
        <v>68</v>
      </c>
      <c r="F5">
        <v>77</v>
      </c>
      <c r="G5">
        <v>104</v>
      </c>
      <c r="I5">
        <v>104</v>
      </c>
      <c r="J5">
        <v>31178</v>
      </c>
      <c r="K5" t="str">
        <v>Modhu</v>
      </c>
      <c r="L5">
        <v>65</v>
      </c>
      <c r="M5">
        <v>76</v>
      </c>
      <c r="N5">
        <v>68</v>
      </c>
      <c r="O5">
        <v>77</v>
      </c>
    </row>
    <row r="6" spans="1:15" x14ac:dyDescent="0.35">
      <c r="A6" s="15">
        <v>31179</v>
      </c>
      <c r="B6" t="s">
        <v>8</v>
      </c>
      <c r="C6">
        <v>66</v>
      </c>
      <c r="D6">
        <v>75</v>
      </c>
      <c r="E6">
        <v>71</v>
      </c>
      <c r="F6">
        <v>74</v>
      </c>
      <c r="G6">
        <v>105</v>
      </c>
      <c r="I6">
        <v>105</v>
      </c>
      <c r="J6">
        <v>31179</v>
      </c>
      <c r="K6" t="str">
        <v>Ratan</v>
      </c>
      <c r="L6">
        <v>66</v>
      </c>
      <c r="M6">
        <v>75</v>
      </c>
      <c r="N6">
        <v>71</v>
      </c>
      <c r="O6">
        <v>74</v>
      </c>
    </row>
    <row r="7" spans="1:15" x14ac:dyDescent="0.35">
      <c r="A7" s="15">
        <v>31180</v>
      </c>
      <c r="B7" t="s">
        <v>9</v>
      </c>
      <c r="C7">
        <v>68</v>
      </c>
      <c r="D7">
        <v>79</v>
      </c>
      <c r="E7">
        <v>74</v>
      </c>
      <c r="F7">
        <v>83</v>
      </c>
      <c r="G7">
        <v>106</v>
      </c>
      <c r="I7">
        <v>106</v>
      </c>
      <c r="J7">
        <v>31180</v>
      </c>
      <c r="K7" t="str">
        <v>Madan</v>
      </c>
      <c r="L7">
        <v>68</v>
      </c>
      <c r="M7">
        <v>79</v>
      </c>
      <c r="N7">
        <v>74</v>
      </c>
      <c r="O7">
        <v>83</v>
      </c>
    </row>
    <row r="8" spans="1:15" x14ac:dyDescent="0.35">
      <c r="A8" s="15">
        <v>31181</v>
      </c>
      <c r="B8" t="s">
        <v>10</v>
      </c>
      <c r="C8">
        <v>75</v>
      </c>
      <c r="D8">
        <v>74</v>
      </c>
      <c r="E8">
        <v>72</v>
      </c>
      <c r="F8">
        <v>82</v>
      </c>
      <c r="G8">
        <v>107</v>
      </c>
      <c r="I8">
        <v>107</v>
      </c>
      <c r="J8">
        <v>31181</v>
      </c>
      <c r="K8" t="str">
        <v>Shila</v>
      </c>
      <c r="L8">
        <v>75</v>
      </c>
      <c r="M8">
        <v>74</v>
      </c>
      <c r="N8">
        <v>72</v>
      </c>
      <c r="O8">
        <v>82</v>
      </c>
    </row>
    <row r="9" spans="1:15" x14ac:dyDescent="0.35">
      <c r="A9" s="15">
        <v>31182</v>
      </c>
      <c r="B9" t="s">
        <v>11</v>
      </c>
      <c r="C9">
        <v>77</v>
      </c>
      <c r="D9">
        <v>85</v>
      </c>
      <c r="E9">
        <v>69</v>
      </c>
      <c r="F9">
        <v>81</v>
      </c>
      <c r="G9">
        <v>108</v>
      </c>
      <c r="I9">
        <v>108</v>
      </c>
      <c r="J9">
        <v>31182</v>
      </c>
      <c r="K9" t="str">
        <v>Nila</v>
      </c>
      <c r="L9">
        <v>77</v>
      </c>
      <c r="M9">
        <v>85</v>
      </c>
      <c r="N9">
        <v>69</v>
      </c>
      <c r="O9">
        <v>81</v>
      </c>
    </row>
    <row r="13" spans="1:15" x14ac:dyDescent="0.35">
      <c r="A13">
        <v>103</v>
      </c>
      <c r="B13" cm="1">
        <f t="array" ref="B13:G13">VLOOKUP($A$13,CHOOSE({1,2,3,4,5,6,7},G1:G9,A1:A9,B1:B9,C1:C9,D1:D9,E1:E9,F1:F9),{2,3,4,5,6,7},0)</f>
        <v>31177</v>
      </c>
      <c r="C13" t="str">
        <v>Jadu</v>
      </c>
      <c r="D13">
        <v>56</v>
      </c>
      <c r="E13">
        <v>78</v>
      </c>
      <c r="F13">
        <v>69</v>
      </c>
      <c r="G13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FFA6C-A75C-43DC-9AB9-DAF92A11633F}">
  <dimension ref="A1:I26"/>
  <sheetViews>
    <sheetView topLeftCell="A8" workbookViewId="0">
      <selection activeCell="A21" sqref="A21:B21"/>
    </sheetView>
  </sheetViews>
  <sheetFormatPr defaultRowHeight="14.5" x14ac:dyDescent="0.35"/>
  <cols>
    <col min="1" max="1" width="23.6328125" bestFit="1" customWidth="1"/>
    <col min="2" max="2" width="15" bestFit="1" customWidth="1"/>
    <col min="5" max="5" width="12.90625" customWidth="1"/>
    <col min="6" max="6" width="15" bestFit="1" customWidth="1"/>
    <col min="7" max="7" width="13.08984375" bestFit="1" customWidth="1"/>
    <col min="8" max="8" width="15" bestFit="1" customWidth="1"/>
    <col min="9" max="9" width="13.08984375" bestFit="1" customWidth="1"/>
  </cols>
  <sheetData>
    <row r="1" spans="1:9" ht="21" x14ac:dyDescent="0.5">
      <c r="A1" s="27" t="s">
        <v>48</v>
      </c>
      <c r="B1" s="28">
        <v>100000</v>
      </c>
      <c r="E1" s="30" t="s">
        <v>33</v>
      </c>
      <c r="F1" s="30" t="s">
        <v>56</v>
      </c>
      <c r="G1" s="30" t="s">
        <v>57</v>
      </c>
      <c r="H1" s="30" t="s">
        <v>47</v>
      </c>
      <c r="I1" s="30" t="s">
        <v>58</v>
      </c>
    </row>
    <row r="2" spans="1:9" ht="21" x14ac:dyDescent="0.5">
      <c r="A2" s="27" t="s">
        <v>49</v>
      </c>
      <c r="B2" s="29">
        <v>0.12</v>
      </c>
      <c r="E2" s="31">
        <v>1</v>
      </c>
      <c r="F2" s="36">
        <f>PPMT($B$2/12,E2,$B$3*12,-$B$1)</f>
        <v>3707.3472223264703</v>
      </c>
      <c r="G2" s="36">
        <f>IPMT($B$2/12,E2,$B$3*12,-$B$1)</f>
        <v>1000</v>
      </c>
      <c r="H2" s="36">
        <f>PMT($B$2/12,$B$3*12,-$B$1)</f>
        <v>4707.3472223264698</v>
      </c>
      <c r="I2" s="36">
        <f>B1-F2</f>
        <v>96292.652777673531</v>
      </c>
    </row>
    <row r="3" spans="1:9" ht="21" x14ac:dyDescent="0.5">
      <c r="A3" s="27" t="s">
        <v>34</v>
      </c>
      <c r="B3" s="28">
        <v>2</v>
      </c>
      <c r="E3" s="31">
        <v>2</v>
      </c>
      <c r="F3" s="36">
        <f t="shared" ref="F3:F25" si="0">PPMT($B$2/12,E3,$B$3*12,-$B$1)</f>
        <v>3744.4206945497344</v>
      </c>
      <c r="G3" s="36">
        <f t="shared" ref="G3:G25" si="1">IPMT($B$2/12,E3,$B$3*12,-$B$1)</f>
        <v>962.92652777673538</v>
      </c>
      <c r="H3" s="36">
        <f t="shared" ref="H3:H25" si="2">PMT($B$2/12,$B$3*12,-$B$1)</f>
        <v>4707.3472223264698</v>
      </c>
      <c r="I3" s="36">
        <f>I2-F3</f>
        <v>92548.232083123803</v>
      </c>
    </row>
    <row r="4" spans="1:9" ht="21" x14ac:dyDescent="0.5">
      <c r="E4" s="31">
        <v>3</v>
      </c>
      <c r="F4" s="36">
        <f t="shared" si="0"/>
        <v>3781.8649014952321</v>
      </c>
      <c r="G4" s="36">
        <f t="shared" si="1"/>
        <v>925.48232083123821</v>
      </c>
      <c r="H4" s="36">
        <f t="shared" si="2"/>
        <v>4707.3472223264698</v>
      </c>
      <c r="I4" s="36">
        <f t="shared" ref="I4:I25" si="3">I3-F4</f>
        <v>88766.367181628564</v>
      </c>
    </row>
    <row r="5" spans="1:9" ht="21" x14ac:dyDescent="0.5">
      <c r="E5" s="31">
        <v>4</v>
      </c>
      <c r="F5" s="36">
        <f t="shared" si="0"/>
        <v>3819.6835505101844</v>
      </c>
      <c r="G5" s="36">
        <f t="shared" si="1"/>
        <v>887.66367181628561</v>
      </c>
      <c r="H5" s="36">
        <f t="shared" si="2"/>
        <v>4707.3472223264698</v>
      </c>
      <c r="I5" s="36">
        <f t="shared" si="3"/>
        <v>84946.683631118387</v>
      </c>
    </row>
    <row r="6" spans="1:9" ht="21" x14ac:dyDescent="0.5">
      <c r="E6" s="31">
        <v>5</v>
      </c>
      <c r="F6" s="36">
        <f t="shared" si="0"/>
        <v>3857.8803860152861</v>
      </c>
      <c r="G6" s="36">
        <f t="shared" si="1"/>
        <v>849.4668363111839</v>
      </c>
      <c r="H6" s="36">
        <f t="shared" si="2"/>
        <v>4707.3472223264698</v>
      </c>
      <c r="I6" s="36">
        <f t="shared" si="3"/>
        <v>81088.803245103103</v>
      </c>
    </row>
    <row r="7" spans="1:9" ht="21" x14ac:dyDescent="0.5">
      <c r="A7" s="37" t="s">
        <v>51</v>
      </c>
      <c r="B7" s="38">
        <f>PMT($B$2/52,$B$3*52,-$B$1)</f>
        <v>1082.6377760622793</v>
      </c>
      <c r="E7" s="31">
        <v>6</v>
      </c>
      <c r="F7" s="36">
        <f t="shared" si="0"/>
        <v>3896.4591898754393</v>
      </c>
      <c r="G7" s="36">
        <f t="shared" si="1"/>
        <v>810.88803245103088</v>
      </c>
      <c r="H7" s="36">
        <f t="shared" si="2"/>
        <v>4707.3472223264698</v>
      </c>
      <c r="I7" s="36">
        <f t="shared" si="3"/>
        <v>77192.344055227659</v>
      </c>
    </row>
    <row r="8" spans="1:9" ht="21" x14ac:dyDescent="0.5">
      <c r="A8" s="37" t="s">
        <v>52</v>
      </c>
      <c r="B8" s="38">
        <f>PMT($B$2/12,$B$3*12,-$B$1)</f>
        <v>4707.3472223264698</v>
      </c>
      <c r="E8" s="31">
        <v>7</v>
      </c>
      <c r="F8" s="36">
        <f t="shared" si="0"/>
        <v>3935.4237817741937</v>
      </c>
      <c r="G8" s="36">
        <f t="shared" si="1"/>
        <v>771.92344055227647</v>
      </c>
      <c r="H8" s="36">
        <f t="shared" si="2"/>
        <v>4707.3472223264698</v>
      </c>
      <c r="I8" s="36">
        <f t="shared" si="3"/>
        <v>73256.920273453463</v>
      </c>
    </row>
    <row r="9" spans="1:9" ht="21" x14ac:dyDescent="0.5">
      <c r="A9" s="37" t="s">
        <v>53</v>
      </c>
      <c r="B9" s="38">
        <f>PMT($B$2/4,$B$3*4,-$B$1)</f>
        <v>14245.638882723917</v>
      </c>
      <c r="E9" s="31">
        <v>8</v>
      </c>
      <c r="F9" s="36">
        <f t="shared" si="0"/>
        <v>3974.7780195919354</v>
      </c>
      <c r="G9" s="36">
        <f t="shared" si="1"/>
        <v>732.56920273453466</v>
      </c>
      <c r="H9" s="36">
        <f t="shared" si="2"/>
        <v>4707.3472223264698</v>
      </c>
      <c r="I9" s="36">
        <f t="shared" si="3"/>
        <v>69282.14225386153</v>
      </c>
    </row>
    <row r="10" spans="1:9" ht="21" x14ac:dyDescent="0.5">
      <c r="A10" s="37" t="s">
        <v>54</v>
      </c>
      <c r="B10" s="38">
        <f>PMT($B$2/2,$B$3*2,-$B$1)</f>
        <v>28859.149237327347</v>
      </c>
      <c r="E10" s="31">
        <v>9</v>
      </c>
      <c r="F10" s="36">
        <f t="shared" si="0"/>
        <v>4014.5257997878548</v>
      </c>
      <c r="G10" s="36">
        <f t="shared" si="1"/>
        <v>692.82142253861514</v>
      </c>
      <c r="H10" s="36">
        <f t="shared" si="2"/>
        <v>4707.3472223264698</v>
      </c>
      <c r="I10" s="36">
        <f t="shared" si="3"/>
        <v>65267.616454073672</v>
      </c>
    </row>
    <row r="11" spans="1:9" ht="21" x14ac:dyDescent="0.5">
      <c r="A11" s="37" t="s">
        <v>55</v>
      </c>
      <c r="B11" s="38">
        <f>PMT($B$2,$B$3,-$B$1)</f>
        <v>59169.811320754729</v>
      </c>
      <c r="E11" s="31">
        <v>10</v>
      </c>
      <c r="F11" s="36">
        <f t="shared" si="0"/>
        <v>4054.6710577857339</v>
      </c>
      <c r="G11" s="36">
        <f t="shared" si="1"/>
        <v>652.67616454073652</v>
      </c>
      <c r="H11" s="36">
        <f t="shared" si="2"/>
        <v>4707.3472223264698</v>
      </c>
      <c r="I11" s="36">
        <f t="shared" si="3"/>
        <v>61212.945396287934</v>
      </c>
    </row>
    <row r="12" spans="1:9" ht="21" x14ac:dyDescent="0.5">
      <c r="E12" s="31">
        <v>11</v>
      </c>
      <c r="F12" s="36">
        <f t="shared" si="0"/>
        <v>4095.2177683635905</v>
      </c>
      <c r="G12" s="36">
        <f t="shared" si="1"/>
        <v>612.12945396287932</v>
      </c>
      <c r="H12" s="36">
        <f t="shared" si="2"/>
        <v>4707.3472223264698</v>
      </c>
      <c r="I12" s="36">
        <f t="shared" si="3"/>
        <v>57117.727627924345</v>
      </c>
    </row>
    <row r="13" spans="1:9" ht="21" x14ac:dyDescent="0.5">
      <c r="A13" s="39" t="s">
        <v>65</v>
      </c>
      <c r="B13" s="40">
        <f>PV(B2/12,B3*12,-B8)</f>
        <v>100000.00000000013</v>
      </c>
      <c r="E13" s="31">
        <v>12</v>
      </c>
      <c r="F13" s="36">
        <f t="shared" si="0"/>
        <v>4136.1699460472264</v>
      </c>
      <c r="G13" s="36">
        <f t="shared" si="1"/>
        <v>571.17727627924342</v>
      </c>
      <c r="H13" s="36">
        <f t="shared" si="2"/>
        <v>4707.3472223264698</v>
      </c>
      <c r="I13" s="36">
        <f t="shared" si="3"/>
        <v>52981.557681877122</v>
      </c>
    </row>
    <row r="14" spans="1:9" ht="21" x14ac:dyDescent="0.5">
      <c r="E14" s="31">
        <v>13</v>
      </c>
      <c r="F14" s="36">
        <f t="shared" si="0"/>
        <v>4177.5316455076991</v>
      </c>
      <c r="G14" s="36">
        <f t="shared" si="1"/>
        <v>529.81557681877109</v>
      </c>
      <c r="H14" s="36">
        <f t="shared" si="2"/>
        <v>4707.3472223264698</v>
      </c>
      <c r="I14" s="36">
        <f t="shared" si="3"/>
        <v>48804.026036369425</v>
      </c>
    </row>
    <row r="15" spans="1:9" ht="21" x14ac:dyDescent="0.5">
      <c r="A15" s="41" t="s">
        <v>66</v>
      </c>
      <c r="B15" s="42">
        <v>1000</v>
      </c>
      <c r="E15" s="31">
        <v>14</v>
      </c>
      <c r="F15" s="36">
        <f t="shared" si="0"/>
        <v>4219.3069619627768</v>
      </c>
      <c r="G15" s="36">
        <f t="shared" si="1"/>
        <v>488.04026036369413</v>
      </c>
      <c r="H15" s="36">
        <f t="shared" si="2"/>
        <v>4707.3472223264698</v>
      </c>
      <c r="I15" s="36">
        <f t="shared" si="3"/>
        <v>44584.719074406647</v>
      </c>
    </row>
    <row r="16" spans="1:9" ht="21" x14ac:dyDescent="0.5">
      <c r="A16" s="41" t="s">
        <v>49</v>
      </c>
      <c r="B16" s="43">
        <v>0.08</v>
      </c>
      <c r="E16" s="31">
        <v>15</v>
      </c>
      <c r="F16" s="36">
        <f t="shared" si="0"/>
        <v>4261.5000315824036</v>
      </c>
      <c r="G16" s="36">
        <f t="shared" si="1"/>
        <v>445.84719074406632</v>
      </c>
      <c r="H16" s="36">
        <f t="shared" si="2"/>
        <v>4707.3472223264698</v>
      </c>
      <c r="I16" s="36">
        <f t="shared" si="3"/>
        <v>40323.219042824247</v>
      </c>
    </row>
    <row r="17" spans="1:9" ht="21" x14ac:dyDescent="0.5">
      <c r="A17" s="41" t="s">
        <v>67</v>
      </c>
      <c r="B17" s="44">
        <v>3</v>
      </c>
      <c r="E17" s="31">
        <v>16</v>
      </c>
      <c r="F17" s="36">
        <f t="shared" si="0"/>
        <v>4304.1150318982282</v>
      </c>
      <c r="G17" s="36">
        <f t="shared" si="1"/>
        <v>403.23219042824235</v>
      </c>
      <c r="H17" s="36">
        <f t="shared" si="2"/>
        <v>4707.3472223264698</v>
      </c>
      <c r="I17" s="36">
        <f t="shared" si="3"/>
        <v>36019.104010926021</v>
      </c>
    </row>
    <row r="18" spans="1:9" ht="21" x14ac:dyDescent="0.5">
      <c r="E18" s="31">
        <v>17</v>
      </c>
      <c r="F18" s="36">
        <f t="shared" si="0"/>
        <v>4347.1561822172098</v>
      </c>
      <c r="G18" s="36">
        <f t="shared" si="1"/>
        <v>360.19104010925997</v>
      </c>
      <c r="H18" s="36">
        <f t="shared" si="2"/>
        <v>4707.3472223264698</v>
      </c>
      <c r="I18" s="36">
        <f t="shared" si="3"/>
        <v>31671.947828708813</v>
      </c>
    </row>
    <row r="19" spans="1:9" ht="21" x14ac:dyDescent="0.5">
      <c r="A19" s="45" t="s">
        <v>50</v>
      </c>
      <c r="B19" s="46">
        <f>FV(B16/12,B17*12,-B15)</f>
        <v>40535.55774309767</v>
      </c>
      <c r="E19" s="31">
        <v>18</v>
      </c>
      <c r="F19" s="36">
        <f t="shared" si="0"/>
        <v>4390.6277440393824</v>
      </c>
      <c r="G19" s="36">
        <f t="shared" si="1"/>
        <v>316.71947828708784</v>
      </c>
      <c r="H19" s="36">
        <f t="shared" si="2"/>
        <v>4707.3472223264698</v>
      </c>
      <c r="I19" s="36">
        <f t="shared" si="3"/>
        <v>27281.320084669431</v>
      </c>
    </row>
    <row r="20" spans="1:9" ht="21" x14ac:dyDescent="0.5">
      <c r="E20" s="31">
        <v>19</v>
      </c>
      <c r="F20" s="36">
        <f t="shared" si="0"/>
        <v>4434.5340214797761</v>
      </c>
      <c r="G20" s="36">
        <f t="shared" si="1"/>
        <v>272.81320084669403</v>
      </c>
      <c r="H20" s="36">
        <f t="shared" si="2"/>
        <v>4707.3472223264698</v>
      </c>
      <c r="I20" s="36">
        <f t="shared" si="3"/>
        <v>22846.786063189655</v>
      </c>
    </row>
    <row r="21" spans="1:9" ht="21" x14ac:dyDescent="0.5">
      <c r="A21" s="9" t="s">
        <v>68</v>
      </c>
      <c r="B21">
        <f>NPER(B2/12,B8,-B1)</f>
        <v>23.999999999999982</v>
      </c>
      <c r="E21" s="31">
        <v>20</v>
      </c>
      <c r="F21" s="36">
        <f t="shared" si="0"/>
        <v>4478.8793616945741</v>
      </c>
      <c r="G21" s="36">
        <f t="shared" si="1"/>
        <v>228.46786063189626</v>
      </c>
      <c r="H21" s="36">
        <f t="shared" si="2"/>
        <v>4707.3472223264698</v>
      </c>
      <c r="I21" s="36">
        <f t="shared" si="3"/>
        <v>18367.906701495082</v>
      </c>
    </row>
    <row r="22" spans="1:9" ht="21" x14ac:dyDescent="0.5">
      <c r="E22" s="31">
        <v>21</v>
      </c>
      <c r="F22" s="36">
        <f t="shared" si="0"/>
        <v>4523.6681553115195</v>
      </c>
      <c r="G22" s="36">
        <f t="shared" si="1"/>
        <v>183.67906701495053</v>
      </c>
      <c r="H22" s="36">
        <f t="shared" si="2"/>
        <v>4707.3472223264698</v>
      </c>
      <c r="I22" s="36">
        <f t="shared" si="3"/>
        <v>13844.238546183562</v>
      </c>
    </row>
    <row r="23" spans="1:9" ht="21" x14ac:dyDescent="0.5">
      <c r="E23" s="31">
        <v>22</v>
      </c>
      <c r="F23" s="36">
        <f t="shared" si="0"/>
        <v>4568.9048368646345</v>
      </c>
      <c r="G23" s="36">
        <f t="shared" si="1"/>
        <v>138.44238546183533</v>
      </c>
      <c r="H23" s="36">
        <f t="shared" si="2"/>
        <v>4707.3472223264698</v>
      </c>
      <c r="I23" s="36">
        <f t="shared" si="3"/>
        <v>9275.3337093189275</v>
      </c>
    </row>
    <row r="24" spans="1:9" ht="21" x14ac:dyDescent="0.5">
      <c r="E24" s="31">
        <v>23</v>
      </c>
      <c r="F24" s="36">
        <f t="shared" si="0"/>
        <v>4614.5938852332811</v>
      </c>
      <c r="G24" s="36">
        <f t="shared" si="1"/>
        <v>92.753337093188961</v>
      </c>
      <c r="H24" s="36">
        <f t="shared" si="2"/>
        <v>4707.3472223264698</v>
      </c>
      <c r="I24" s="36">
        <f t="shared" si="3"/>
        <v>4660.7398240856464</v>
      </c>
    </row>
    <row r="25" spans="1:9" ht="21" x14ac:dyDescent="0.5">
      <c r="E25" s="31">
        <v>24</v>
      </c>
      <c r="F25" s="36">
        <f t="shared" si="0"/>
        <v>4660.7398240856137</v>
      </c>
      <c r="G25" s="36">
        <f t="shared" si="1"/>
        <v>46.607398240856149</v>
      </c>
      <c r="H25" s="36">
        <f t="shared" si="2"/>
        <v>4707.3472223264698</v>
      </c>
      <c r="I25" s="36">
        <f t="shared" si="3"/>
        <v>3.2741809263825417E-11</v>
      </c>
    </row>
    <row r="26" spans="1:9" ht="18.5" x14ac:dyDescent="0.45">
      <c r="E26" s="25" t="s">
        <v>59</v>
      </c>
      <c r="F26" s="32">
        <f>SUM(F2:F25)</f>
        <v>99999.999999999971</v>
      </c>
      <c r="G26" s="32">
        <f>SUM(G2:G25)</f>
        <v>12976.333335835305</v>
      </c>
      <c r="H26" s="32">
        <f>SUM(H2:H25)</f>
        <v>112976.33333583527</v>
      </c>
      <c r="I26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43CF2-BD7F-4CA7-8471-DCD26A103EC2}">
  <dimension ref="A1:S17"/>
  <sheetViews>
    <sheetView workbookViewId="0">
      <selection activeCell="H7" sqref="H7"/>
    </sheetView>
  </sheetViews>
  <sheetFormatPr defaultRowHeight="14.5" x14ac:dyDescent="0.35"/>
  <cols>
    <col min="1" max="1" width="16.54296875" bestFit="1" customWidth="1"/>
    <col min="2" max="2" width="18.08984375" bestFit="1" customWidth="1"/>
    <col min="3" max="3" width="19.08984375" customWidth="1"/>
    <col min="4" max="4" width="16.36328125" bestFit="1" customWidth="1"/>
    <col min="5" max="5" width="18.08984375" bestFit="1" customWidth="1"/>
    <col min="6" max="6" width="11.1796875" bestFit="1" customWidth="1"/>
    <col min="8" max="8" width="10.6328125" bestFit="1" customWidth="1"/>
  </cols>
  <sheetData>
    <row r="1" spans="1:19" ht="31" x14ac:dyDescent="0.7">
      <c r="A1" s="51" t="s">
        <v>30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3" spans="1:19" ht="21" x14ac:dyDescent="0.5">
      <c r="A3" s="17" t="s">
        <v>31</v>
      </c>
      <c r="B3" s="18">
        <v>46268</v>
      </c>
    </row>
    <row r="5" spans="1:19" ht="23.5" x14ac:dyDescent="0.55000000000000004">
      <c r="A5" s="17" t="s">
        <v>32</v>
      </c>
      <c r="B5" s="19">
        <f>DAY(B3)</f>
        <v>3</v>
      </c>
    </row>
    <row r="7" spans="1:19" ht="23.5" x14ac:dyDescent="0.55000000000000004">
      <c r="A7" s="20" t="s">
        <v>33</v>
      </c>
      <c r="B7" s="19">
        <f>MONTH(B3)</f>
        <v>9</v>
      </c>
    </row>
    <row r="9" spans="1:19" ht="23.5" x14ac:dyDescent="0.55000000000000004">
      <c r="A9" s="20" t="s">
        <v>34</v>
      </c>
      <c r="B9" s="21">
        <f>YEAR(B3)</f>
        <v>2026</v>
      </c>
    </row>
    <row r="11" spans="1:19" ht="23.5" x14ac:dyDescent="0.55000000000000004">
      <c r="A11" s="24" t="s">
        <v>36</v>
      </c>
      <c r="B11" s="24" t="s">
        <v>35</v>
      </c>
      <c r="C11" s="24" t="s">
        <v>42</v>
      </c>
      <c r="D11" s="24" t="s">
        <v>43</v>
      </c>
      <c r="E11" s="24" t="s">
        <v>44</v>
      </c>
      <c r="F11" s="24" t="s">
        <v>45</v>
      </c>
      <c r="H11" s="20" t="s">
        <v>46</v>
      </c>
    </row>
    <row r="12" spans="1:19" ht="26" x14ac:dyDescent="0.6">
      <c r="A12" s="16" t="s">
        <v>37</v>
      </c>
      <c r="B12" s="23">
        <v>42096</v>
      </c>
      <c r="C12" s="22">
        <v>46268</v>
      </c>
      <c r="D12" s="22">
        <f>EDATE(B12,2)</f>
        <v>42157</v>
      </c>
      <c r="E12" s="23">
        <f>EOMONTH(B12,0)</f>
        <v>42124</v>
      </c>
      <c r="F12" s="23" t="str">
        <f>DATEDIF(B12,C12,"y")&amp;" "&amp;"Year"</f>
        <v>11 Year</v>
      </c>
      <c r="H12" s="26" t="str">
        <f ca="1">DATEDIF(B12,TODAY(),"y")&amp;" "&amp;" Year"</f>
        <v>11  Year</v>
      </c>
    </row>
    <row r="13" spans="1:19" ht="26" x14ac:dyDescent="0.6">
      <c r="A13" s="16" t="s">
        <v>38</v>
      </c>
      <c r="B13" s="23">
        <v>42403</v>
      </c>
      <c r="C13" s="22">
        <v>46269</v>
      </c>
      <c r="D13" s="22">
        <f t="shared" ref="D13:D17" si="0">EDATE(B13,2)</f>
        <v>42463</v>
      </c>
      <c r="E13" s="23">
        <f t="shared" ref="E13:E17" si="1">EOMONTH(B13,0)</f>
        <v>42429</v>
      </c>
      <c r="F13" s="23" t="str">
        <f t="shared" ref="F13:F17" si="2">DATEDIF(B13,C13,"y")&amp;" "&amp;"Year"</f>
        <v>10 Year</v>
      </c>
      <c r="H13" s="26" t="str">
        <f t="shared" ref="H13:H17" ca="1" si="3">DATEDIF(B13,TODAY(),"y")&amp;" "&amp;" Year"</f>
        <v>10  Year</v>
      </c>
    </row>
    <row r="14" spans="1:19" ht="26" x14ac:dyDescent="0.6">
      <c r="A14" s="16" t="s">
        <v>39</v>
      </c>
      <c r="B14" s="23">
        <v>42860</v>
      </c>
      <c r="C14" s="22">
        <v>46270</v>
      </c>
      <c r="D14" s="22">
        <f t="shared" si="0"/>
        <v>42921</v>
      </c>
      <c r="E14" s="23">
        <f t="shared" si="1"/>
        <v>42886</v>
      </c>
      <c r="F14" s="23" t="str">
        <f t="shared" si="2"/>
        <v>9 Year</v>
      </c>
      <c r="H14" s="26" t="str">
        <f t="shared" ca="1" si="3"/>
        <v>9  Year</v>
      </c>
    </row>
    <row r="15" spans="1:19" ht="26" x14ac:dyDescent="0.6">
      <c r="A15" s="16" t="s">
        <v>40</v>
      </c>
      <c r="B15" s="23">
        <v>43317</v>
      </c>
      <c r="C15" s="22">
        <v>46271</v>
      </c>
      <c r="D15" s="22">
        <f t="shared" si="0"/>
        <v>43378</v>
      </c>
      <c r="E15" s="23">
        <f t="shared" si="1"/>
        <v>43343</v>
      </c>
      <c r="F15" s="23" t="str">
        <f t="shared" si="2"/>
        <v>8 Year</v>
      </c>
      <c r="H15" s="26" t="str">
        <f t="shared" ca="1" si="3"/>
        <v>8  Year</v>
      </c>
    </row>
    <row r="16" spans="1:19" ht="26" x14ac:dyDescent="0.6">
      <c r="A16" s="16" t="s">
        <v>41</v>
      </c>
      <c r="B16" s="23">
        <v>43774</v>
      </c>
      <c r="C16" s="22">
        <v>46272</v>
      </c>
      <c r="D16" s="22">
        <f t="shared" si="0"/>
        <v>43835</v>
      </c>
      <c r="E16" s="23">
        <f t="shared" si="1"/>
        <v>43799</v>
      </c>
      <c r="F16" s="23" t="str">
        <f t="shared" si="2"/>
        <v>6 Year</v>
      </c>
      <c r="H16" s="26" t="str">
        <f t="shared" ca="1" si="3"/>
        <v>6  Year</v>
      </c>
    </row>
    <row r="17" spans="2:8" ht="26" x14ac:dyDescent="0.6">
      <c r="B17" s="23">
        <v>43866</v>
      </c>
      <c r="C17" s="23">
        <v>45909</v>
      </c>
      <c r="D17" s="22">
        <f t="shared" si="0"/>
        <v>43926</v>
      </c>
      <c r="E17" s="23">
        <f t="shared" si="1"/>
        <v>43890</v>
      </c>
      <c r="F17" s="23" t="str">
        <f t="shared" si="2"/>
        <v>5 Year</v>
      </c>
      <c r="H17" s="26" t="str">
        <f t="shared" ca="1" si="3"/>
        <v>6  Year</v>
      </c>
    </row>
  </sheetData>
  <mergeCells count="1">
    <mergeCell ref="A1:S1"/>
  </mergeCells>
  <phoneticPr fontId="1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BB91-4520-425C-8FD6-099CD852AF58}">
  <dimension ref="A1:B9"/>
  <sheetViews>
    <sheetView workbookViewId="0">
      <selection activeCell="B9" sqref="B9"/>
    </sheetView>
  </sheetViews>
  <sheetFormatPr defaultRowHeight="14.5" x14ac:dyDescent="0.35"/>
  <cols>
    <col min="1" max="1" width="19.36328125" bestFit="1" customWidth="1"/>
    <col min="2" max="2" width="11.7265625" bestFit="1" customWidth="1"/>
  </cols>
  <sheetData>
    <row r="1" spans="1:2" ht="21" x14ac:dyDescent="0.5">
      <c r="A1" s="33" t="s">
        <v>60</v>
      </c>
      <c r="B1" s="31">
        <v>90000</v>
      </c>
    </row>
    <row r="2" spans="1:2" ht="21" x14ac:dyDescent="0.5">
      <c r="A2" s="33" t="s">
        <v>61</v>
      </c>
      <c r="B2" s="31">
        <v>24332.5615876868</v>
      </c>
    </row>
    <row r="3" spans="1:2" ht="21" x14ac:dyDescent="0.5">
      <c r="A3" s="9"/>
      <c r="B3" s="9"/>
    </row>
    <row r="4" spans="1:2" ht="21" x14ac:dyDescent="0.5">
      <c r="A4" s="9"/>
      <c r="B4" s="9"/>
    </row>
    <row r="5" spans="1:2" ht="21" x14ac:dyDescent="0.5">
      <c r="A5" s="33" t="s">
        <v>48</v>
      </c>
      <c r="B5" s="31">
        <f>B1-B2</f>
        <v>65667.438412313204</v>
      </c>
    </row>
    <row r="6" spans="1:2" ht="21" x14ac:dyDescent="0.5">
      <c r="A6" s="33" t="s">
        <v>62</v>
      </c>
      <c r="B6" s="34">
        <v>0.09</v>
      </c>
    </row>
    <row r="7" spans="1:2" ht="21" x14ac:dyDescent="0.5">
      <c r="A7" s="33" t="s">
        <v>63</v>
      </c>
      <c r="B7" s="31">
        <v>2</v>
      </c>
    </row>
    <row r="9" spans="1:2" ht="21" x14ac:dyDescent="0.5">
      <c r="A9" s="35" t="s">
        <v>64</v>
      </c>
      <c r="B9" s="36">
        <f>PMT(B6/12,B7*12,-B5)</f>
        <v>3000.0000000000005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Xlookup</vt:lpstr>
      <vt:lpstr>vlookup_with_array_column()_no</vt:lpstr>
      <vt:lpstr>Vlookup_with_match()</vt:lpstr>
      <vt:lpstr>vlookup +choose+match+Array</vt:lpstr>
      <vt:lpstr>vlookup+choose</vt:lpstr>
      <vt:lpstr>Financial_1</vt:lpstr>
      <vt:lpstr>Date fuction</vt:lpstr>
      <vt:lpstr>Finanace_2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Manas Halder</dc:creator>
  <cp:lastModifiedBy>Manas Halder</cp:lastModifiedBy>
  <dcterms:created xsi:type="dcterms:W3CDTF">2025-04-10T10:44:30Z</dcterms:created>
  <dcterms:modified xsi:type="dcterms:W3CDTF">2026-09-10T05:45:41Z</dcterms:modified>
</cp:coreProperties>
</file>